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contabilita\Desktop\CORTE DEI CONTI 2023\"/>
    </mc:Choice>
  </mc:AlternateContent>
  <xr:revisionPtr revIDLastSave="0" documentId="13_ncr:1_{936EE6B8-DDBE-4FE5-8A31-B4B836C047C7}" xr6:coauthVersionLast="47" xr6:coauthVersionMax="47" xr10:uidLastSave="{00000000-0000-0000-0000-000000000000}"/>
  <bookViews>
    <workbookView xWindow="-120" yWindow="-120" windowWidth="29040" windowHeight="15720" xr2:uid="{3738062C-6CC4-4995-92CA-887D28740BF0}"/>
  </bookViews>
  <sheets>
    <sheet name="tab. QCDC Rend. 2021-anno 2019" sheetId="1" r:id="rId1"/>
    <sheet name="spiegazione differenz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2" l="1"/>
  <c r="D19" i="2" s="1"/>
  <c r="D17" i="2"/>
  <c r="D7" i="2"/>
  <c r="D8" i="2"/>
  <c r="D6" i="2"/>
  <c r="D13" i="2"/>
  <c r="D12" i="2"/>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9" i="1"/>
  <c r="D80" i="1"/>
  <c r="D81" i="1"/>
  <c r="D82" i="1"/>
  <c r="D83" i="1"/>
  <c r="D84" i="1"/>
  <c r="D85" i="1"/>
  <c r="D86" i="1"/>
  <c r="D87" i="1"/>
  <c r="D88" i="1"/>
  <c r="D89" i="1"/>
  <c r="D90" i="1"/>
  <c r="D91" i="1"/>
  <c r="D92" i="1"/>
  <c r="D93" i="1"/>
  <c r="D94" i="1"/>
  <c r="D95" i="1"/>
  <c r="D96" i="1"/>
  <c r="D97"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5" i="1"/>
  <c r="D247" i="1"/>
  <c r="D248" i="1"/>
  <c r="D249" i="1"/>
  <c r="D250" i="1"/>
  <c r="D251" i="1"/>
  <c r="D252" i="1"/>
  <c r="D253" i="1"/>
  <c r="D254" i="1"/>
  <c r="D255" i="1"/>
  <c r="D256" i="1"/>
  <c r="D257" i="1"/>
  <c r="D259" i="1"/>
  <c r="D260" i="1"/>
  <c r="D261" i="1"/>
  <c r="D262" i="1"/>
  <c r="D263" i="1"/>
  <c r="D264" i="1"/>
  <c r="D265" i="1"/>
  <c r="D266" i="1"/>
  <c r="D267" i="1"/>
  <c r="D268" i="1"/>
  <c r="D269" i="1"/>
  <c r="D270" i="1"/>
  <c r="D271" i="1"/>
  <c r="D272" i="1"/>
  <c r="D273" i="1"/>
  <c r="D274" i="1"/>
  <c r="D275"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5" i="1"/>
  <c r="D6" i="1"/>
  <c r="D7" i="1"/>
  <c r="D8" i="1"/>
  <c r="D9" i="1"/>
  <c r="D10" i="1"/>
  <c r="D11" i="1"/>
  <c r="D12" i="1"/>
  <c r="D13" i="1"/>
  <c r="D4" i="1"/>
  <c r="C389" i="1"/>
  <c r="C381" i="1"/>
  <c r="C391" i="1" s="1"/>
  <c r="C368" i="1"/>
  <c r="C376" i="1" s="1"/>
  <c r="C353" i="1"/>
  <c r="C341" i="1"/>
  <c r="C354" i="1" s="1"/>
  <c r="C358" i="1" s="1"/>
  <c r="C360" i="1" s="1"/>
  <c r="C313" i="1"/>
  <c r="C292" i="1"/>
  <c r="C295" i="1" s="1"/>
  <c r="C297" i="1" s="1"/>
  <c r="C287" i="1"/>
  <c r="C274" i="1"/>
  <c r="C267" i="1"/>
  <c r="C257" i="1"/>
  <c r="C235" i="1"/>
  <c r="C251" i="1" s="1"/>
  <c r="C227" i="1"/>
  <c r="C241" i="1" s="1"/>
  <c r="C243" i="1" s="1"/>
  <c r="C219" i="1"/>
  <c r="C211" i="1"/>
  <c r="C247" i="1" s="1"/>
  <c r="C201" i="1"/>
  <c r="C238" i="1" s="1"/>
  <c r="C191" i="1"/>
  <c r="C180" i="1"/>
  <c r="C242" i="1" s="1"/>
  <c r="C163" i="1"/>
  <c r="C162" i="1"/>
  <c r="C239" i="1" s="1"/>
  <c r="C152" i="1"/>
  <c r="C151" i="1"/>
  <c r="C172" i="1" s="1"/>
  <c r="C129" i="1"/>
  <c r="C138" i="1" s="1"/>
  <c r="C95" i="1"/>
  <c r="C89" i="1"/>
  <c r="C84" i="1"/>
  <c r="C78" i="1"/>
  <c r="D78" i="1" s="1"/>
  <c r="C66" i="1"/>
  <c r="C252" i="1" s="1"/>
  <c r="C57" i="1"/>
  <c r="C24" i="1"/>
  <c r="C17" i="1"/>
  <c r="C10" i="1"/>
  <c r="B389" i="1"/>
  <c r="B381" i="1"/>
  <c r="B368" i="1"/>
  <c r="B376" i="1" s="1"/>
  <c r="B353" i="1"/>
  <c r="B341" i="1"/>
  <c r="B313" i="1"/>
  <c r="B316" i="1" s="1"/>
  <c r="B318" i="1" s="1"/>
  <c r="B287" i="1"/>
  <c r="B292" i="1" s="1"/>
  <c r="B274" i="1"/>
  <c r="B267" i="1"/>
  <c r="B257" i="1"/>
  <c r="B235" i="1"/>
  <c r="B251" i="1" s="1"/>
  <c r="B227" i="1"/>
  <c r="B241" i="1" s="1"/>
  <c r="B219" i="1"/>
  <c r="B211" i="1"/>
  <c r="B247" i="1" s="1"/>
  <c r="B201" i="1"/>
  <c r="B238" i="1" s="1"/>
  <c r="B191" i="1"/>
  <c r="B180" i="1"/>
  <c r="B242" i="1" s="1"/>
  <c r="B163" i="1"/>
  <c r="B162" i="1"/>
  <c r="B239" i="1" s="1"/>
  <c r="B152" i="1"/>
  <c r="B151" i="1"/>
  <c r="B172" i="1" s="1"/>
  <c r="B138" i="1"/>
  <c r="B129" i="1"/>
  <c r="B95" i="1"/>
  <c r="B89" i="1"/>
  <c r="B84" i="1"/>
  <c r="B78" i="1"/>
  <c r="B66" i="1"/>
  <c r="B57" i="1"/>
  <c r="B24" i="1"/>
  <c r="B17" i="1"/>
  <c r="B10" i="1"/>
  <c r="D14" i="2" l="1"/>
  <c r="C325" i="1"/>
  <c r="C328" i="1" s="1"/>
  <c r="C330" i="1" s="1"/>
  <c r="C253" i="1"/>
  <c r="B391" i="1"/>
  <c r="C98" i="1"/>
  <c r="D98" i="1" s="1"/>
  <c r="B240" i="1"/>
  <c r="C240" i="1"/>
  <c r="C244" i="1" s="1"/>
  <c r="C30" i="1"/>
  <c r="C31" i="1" s="1"/>
  <c r="C248" i="1"/>
  <c r="C249" i="1" s="1"/>
  <c r="C316" i="1"/>
  <c r="C318" i="1" s="1"/>
  <c r="B98" i="1"/>
  <c r="B354" i="1"/>
  <c r="B358" i="1" s="1"/>
  <c r="B360" i="1" s="1"/>
  <c r="B252" i="1"/>
  <c r="B253" i="1" s="1"/>
  <c r="B30" i="1"/>
  <c r="B31" i="1" s="1"/>
  <c r="B243" i="1"/>
  <c r="B244" i="1" s="1"/>
  <c r="B246" i="1" s="1"/>
  <c r="B295" i="1"/>
  <c r="B297" i="1" s="1"/>
  <c r="B325" i="1"/>
  <c r="B328" i="1" s="1"/>
  <c r="B330" i="1" s="1"/>
  <c r="C246" i="1" l="1"/>
  <c r="D246" i="1" s="1"/>
  <c r="D244" i="1"/>
  <c r="B248" i="1"/>
  <c r="B249" i="1" s="1"/>
  <c r="B258" i="1" s="1"/>
  <c r="C258" i="1" l="1"/>
  <c r="D258" i="1" s="1"/>
  <c r="B2" i="1"/>
  <c r="B276" i="1"/>
  <c r="C276" i="1" l="1"/>
  <c r="D276" i="1" s="1"/>
  <c r="C2" i="1"/>
</calcChain>
</file>

<file path=xl/sharedStrings.xml><?xml version="1.0" encoding="utf-8"?>
<sst xmlns="http://schemas.openxmlformats.org/spreadsheetml/2006/main" count="456" uniqueCount="335">
  <si>
    <t>Comune di CAVARGNA</t>
  </si>
  <si>
    <t>RISULTATO COMPLESSIVO DELLA GESTIONE</t>
  </si>
  <si>
    <t>INFORMAZIONI GENERALI</t>
  </si>
  <si>
    <t>Abitanti</t>
  </si>
  <si>
    <t>Dipendenti</t>
  </si>
  <si>
    <t>01 - Conto del bilancio Entrate</t>
  </si>
  <si>
    <t>Fondo pluriennale vincolato per spese correnti</t>
  </si>
  <si>
    <t>Fondo pluriennale vincolato per spese in conto capitale</t>
  </si>
  <si>
    <t>Fondo pluriennale vincolato per attività finanziarie</t>
  </si>
  <si>
    <t>Fondo pluriennale vincolato</t>
  </si>
  <si>
    <t>Utilizzo avanzo di amministrazione</t>
  </si>
  <si>
    <t>ACCERTAMENTI DI COMPETENZA</t>
  </si>
  <si>
    <t>Tipologia 101 - Imposte, tasse e proventi assimilati</t>
  </si>
  <si>
    <t>Tipologia 104 - Compartecipazioni di tributi</t>
  </si>
  <si>
    <t>Tipologia 301 - Fondi perequativi da Amministrazioni Centrali</t>
  </si>
  <si>
    <t>Tipologia 302 - Fondi perequativi dalla Regione o Provincia autonoma</t>
  </si>
  <si>
    <t>Titolo 1 - Entrate correnti di natura tributaria, contributiva e perequativa</t>
  </si>
  <si>
    <t>Titolo 2 - Trasferimenti correnti</t>
  </si>
  <si>
    <t>Tipologia 100 - Vendita di beni e servizi e proventi derivanti dalla gestione dei beni</t>
  </si>
  <si>
    <t>Tipologia 200 - Proventi derivanti dall'attività di controllo e repressione delle irregolarità e degli illeciti</t>
  </si>
  <si>
    <t>Tipologia 300 - Interessi attivi</t>
  </si>
  <si>
    <t>Tipologia 400 - Altre entrate da redditi da capitale</t>
  </si>
  <si>
    <t>Tipologia 500 - Rimborsi e altre entrate correnti</t>
  </si>
  <si>
    <t>Titolo 3 - Entrate extratributarie</t>
  </si>
  <si>
    <t>Titolo 4 - Entrate in conto capitale</t>
  </si>
  <si>
    <t>Titolo 5 - Entrate da riduzione di attività finanziarie</t>
  </si>
  <si>
    <t>Titolo 6 - Accensione Prestiti</t>
  </si>
  <si>
    <t>Titolo 7 - Anticipazioni da istituto tesoriere/cassiere</t>
  </si>
  <si>
    <t>Titolo 9 - Entrate per conto terzi e partite di giro</t>
  </si>
  <si>
    <t>TOTALE TITOLI ENTRATE</t>
  </si>
  <si>
    <t>TOTALE ENTRATE</t>
  </si>
  <si>
    <t>04 - Riepilogo generale delle spese</t>
  </si>
  <si>
    <t>Disavanzo di amministrazione</t>
  </si>
  <si>
    <t>Missione 1 - Servizi istituzionali, generali e di gestione</t>
  </si>
  <si>
    <t>Missione 2 - Giustizia</t>
  </si>
  <si>
    <t>Missione 3 - Ordine pubblico e sicurezza</t>
  </si>
  <si>
    <t>Missione 4 - Istruzione e diritto allo studio</t>
  </si>
  <si>
    <t>Missione 5 - Tutela e valorizzazione dei beni e attività culturali</t>
  </si>
  <si>
    <t>Missione 6 - Politiche giovanili, sport e tempo libero</t>
  </si>
  <si>
    <t>Missione 7 - Turismo</t>
  </si>
  <si>
    <t>Missione 8 - Assetto del territorio ed edilizia abitativa</t>
  </si>
  <si>
    <t>Missione 9 - Sviluppo sostenibile e tutela del territorio e dell'ambiente</t>
  </si>
  <si>
    <t>Missione 10 - Trasporti e diritto alla mobilità</t>
  </si>
  <si>
    <t>Missione 11 - Soccorso civile</t>
  </si>
  <si>
    <t>Missione 12 - Diritti sociali, politiche sociali e famiglia</t>
  </si>
  <si>
    <t>Missione 13 - Tutela della salute</t>
  </si>
  <si>
    <t>Missione 14 - Sviluppo economico e competitività</t>
  </si>
  <si>
    <t>Missione 15 - Politiche per il lavoro e la formazione professionale</t>
  </si>
  <si>
    <t>Missione 16 - Agricoltura, politiche agroalimentari e pesca</t>
  </si>
  <si>
    <t>Missione 17 - Energia e diversificazione delle fonti energetiche</t>
  </si>
  <si>
    <t>Missione 18 - Relazioni con le altre autonomie territoriali e locali</t>
  </si>
  <si>
    <t>Missione 19 - Relazioni internazionali</t>
  </si>
  <si>
    <t>Missione 20 - Fondi e accantonamenti</t>
  </si>
  <si>
    <t>Missione 50 - Debito pubblico</t>
  </si>
  <si>
    <t>Missione 60 - Anticipazioni finanziarie</t>
  </si>
  <si>
    <t>Missione 99 - Servizi per conto terzi</t>
  </si>
  <si>
    <t>TOTALE SPESE PER MISSIONE</t>
  </si>
  <si>
    <t>05 - Riepilogo delle spese per titoli</t>
  </si>
  <si>
    <t>Titolo 1 - Spese correnti</t>
  </si>
  <si>
    <t>Titolo 2 - Spese in conto capitale</t>
  </si>
  <si>
    <t>Titolo 3 - Spese per incremento attività finanziarie</t>
  </si>
  <si>
    <t>Titolo 4 - Rimborso Prestiti</t>
  </si>
  <si>
    <t>Titolo 5 - Chiusura Anticipazioni ricevute da istituto tesoriere/cassiere</t>
  </si>
  <si>
    <t>Titolo 7 - Uscite per conto terzi e partite di giro</t>
  </si>
  <si>
    <t>TOTALE SPESE PER TITOLO</t>
  </si>
  <si>
    <t>12 - Riepilogo spese per titoli e macroaggregati</t>
  </si>
  <si>
    <t>Macroaggregato 1 - Redditi da lavoro dipendente</t>
  </si>
  <si>
    <t>Macroaggregato 2 - Imposte e tasse a carico dell'ente</t>
  </si>
  <si>
    <t>Macroaggregato 3 - Acquisto di beni e servizi</t>
  </si>
  <si>
    <t>Macroaggregato 4 - Trasferimenti correnti</t>
  </si>
  <si>
    <t>Macroaggregato 5 - Trasferimenti di tributi</t>
  </si>
  <si>
    <t>Macroaggregato 6 - Fondi perequativi</t>
  </si>
  <si>
    <t>Macroaggregato 7 - Interessi passivi</t>
  </si>
  <si>
    <t>Macroaggregato 8 - Altre spese per redditi da capitale</t>
  </si>
  <si>
    <t>Macroaggregato 9 - Rimborsi e poste correttive delle entrate</t>
  </si>
  <si>
    <t>Macroaggregato 10 - Altre spese correnti</t>
  </si>
  <si>
    <t>TOTALE SPESE CORRENTI</t>
  </si>
  <si>
    <t>Macroaggregato 1 - Tributi in conto capitale a carico dell'ente</t>
  </si>
  <si>
    <t>Macroaggregato 2 - Investimenti fissi lordi e acquisto di terreni</t>
  </si>
  <si>
    <t>Macroaggregato 3 - Contributi agli investimenti</t>
  </si>
  <si>
    <t>Macroaggregato 4 - Altri trasferimenti in conto capitale</t>
  </si>
  <si>
    <t>Macroaggregato 5 - Altre spese in conto capitale</t>
  </si>
  <si>
    <t>TOTALE SPESE IN CONTO CAPITALE</t>
  </si>
  <si>
    <t>Macroaggregato 1 - Acquisizioni di attività finanziarie</t>
  </si>
  <si>
    <t>Macroaggregato 2 - Concessione crediti di breve termine</t>
  </si>
  <si>
    <t>Macroaggregato 3 - Concessione crediti di medio-lungo termine</t>
  </si>
  <si>
    <t>Macroaggregato 4 - Altre spese per incremento di attività finanziarie</t>
  </si>
  <si>
    <t>TOTALE SPESE PER INCREMENTO ATTIVITA' FINANZIARIE</t>
  </si>
  <si>
    <t>Macroaggregato 1 - Rimborso di titoli obbligazionari</t>
  </si>
  <si>
    <t>Macroaggregato 2 - Rimborso prestiti a breve termine</t>
  </si>
  <si>
    <t>Macroaggregato 3 - Rimborso mutui e altri finanziamenti a medio-lungo termine</t>
  </si>
  <si>
    <t>Macroaggregato 4 - Rimborso di altre forme di indebitamento</t>
  </si>
  <si>
    <t>Macroaggregato 5 - Fondi per rimborso prestiti</t>
  </si>
  <si>
    <t>TOTALE SPESE PER RIMBORSO PRESTITI</t>
  </si>
  <si>
    <t>TOTALE SPESE PER CHIUSURA ANTICIPAZIONI RICEVUTE DA ISTITUTO TESORIERE/CASSIERE</t>
  </si>
  <si>
    <t>TOTALE USCITE PER CONTO TERZI E PARTITE DI GIRO</t>
  </si>
  <si>
    <t>TOTALE SPESE</t>
  </si>
  <si>
    <t>11 - Prospetto entrate per categorie (Voci principali)</t>
  </si>
  <si>
    <t>1010106 - Categoria 6 - Imposta municipale propria</t>
  </si>
  <si>
    <t>1010108 - Categoria 8 - Imposta comunale sugli immobili (ICI)</t>
  </si>
  <si>
    <t>1010116 - Categoria 16 - Addizionale comunale IRPEF</t>
  </si>
  <si>
    <t>1010141 - Categoria 41 - Imposta di soggiorno</t>
  </si>
  <si>
    <t>1010151 - Categoria 51 - Tassa smaltimento rifiuti solidi urbani</t>
  </si>
  <si>
    <t>1010152 - Categoria 52 - Tassa occupazione spazi e aree pubbliche</t>
  </si>
  <si>
    <t>1010153 - Categoria 53 - Imposta comunale sulla pubblicità e diritto sulle pubbliche affissioni</t>
  </si>
  <si>
    <t>1010161 - Categoria 61 - Tributo comunale sui rifiuti e sui servizi</t>
  </si>
  <si>
    <t>1010176 - Categoria 76 - Tassa sui servizi comunali (TASI)</t>
  </si>
  <si>
    <t>1030101 - Categoria 1 - Fondi perequativi dallo Stato</t>
  </si>
  <si>
    <t>1030201 - Categoria 1 - Fondi perequativi dalla Regione o Provincia autonoma</t>
  </si>
  <si>
    <t>3010001 - Categoria 1 - Vendita di beni</t>
  </si>
  <si>
    <t>3010002 - Categoria 2 - Vendita di servizi</t>
  </si>
  <si>
    <t>3010003 - Categoria 3 - Proventi derivanti dalla gestione dei beni</t>
  </si>
  <si>
    <t>3040002 - Categoria 2 - Entrate derivanti dalla distribuzione di dividendi</t>
  </si>
  <si>
    <t>3040003 - Categoria 3 - Entrate derivanti dalla distribuzione di utili e avanzi</t>
  </si>
  <si>
    <t>4050001 - Categoria 1 - Permessi da costruire</t>
  </si>
  <si>
    <t>Previsioni iniziali di competenza</t>
  </si>
  <si>
    <t>PREVISIONI INIZIALI: ENTRATE</t>
  </si>
  <si>
    <t>Avanzo di amministrazione</t>
  </si>
  <si>
    <t>TOTALE ENTRATE: PREVISIONI INIZIALI</t>
  </si>
  <si>
    <t>PREVISIONI INIZIALI: SPESE</t>
  </si>
  <si>
    <t>TOTALE SPESE: PREVISIONI INIZIALI</t>
  </si>
  <si>
    <t>02 - Riepilogo delle entrate per titoli e 05 - Riepilogo delle spese per titoli</t>
  </si>
  <si>
    <t>PREVISIONI DEFINITIVE: ENTRATE</t>
  </si>
  <si>
    <t>TOTALE ENTRATE: PREVISIONI DEFINITIVE</t>
  </si>
  <si>
    <t>TOTALE PREVISIONE ENTRATE CORRENTI</t>
  </si>
  <si>
    <t>RISCOSSIONI IN CONTO COMPETENZA</t>
  </si>
  <si>
    <t>TOTALE ENTRATE: RISCOSSIONI IN CONTO COMPETENZA</t>
  </si>
  <si>
    <t>TOTALE RISCOSSO ENTRATE CORRENTI</t>
  </si>
  <si>
    <t>PREVISIONI DEFINITIVE: SPESE</t>
  </si>
  <si>
    <t>TOTALE SPESE: PREVISIONI DEFINITIVE</t>
  </si>
  <si>
    <t>PAGAMENTI IN CONTO COMPETENZA</t>
  </si>
  <si>
    <t>TOTALE SPESE: PAGAMENTI IN CONTO COMPETENZA</t>
  </si>
  <si>
    <t>GESTIONE RESIDUI</t>
  </si>
  <si>
    <t>RESIDUI ATTIVI ISCRITTI A BILANCIO</t>
  </si>
  <si>
    <t>TOTALE ENTRATE: RESIDUI ATTIVI</t>
  </si>
  <si>
    <t>RISCOSSIONI IN C/RESIDUI</t>
  </si>
  <si>
    <t>TOTALE ENTRATE: RISCOSSIONI IN C/RESIDUI</t>
  </si>
  <si>
    <t>RESIDUI ATTIVI DA RESIDUI DA RIPORTARE</t>
  </si>
  <si>
    <t>RESIDUI ATTIVI DA ESERCIZI PRECEDENTI</t>
  </si>
  <si>
    <t>RESIDUI PASSIVI ISCRITTI A BILANCIO</t>
  </si>
  <si>
    <t>TOTALE SPESE: RESIDUI PASSIVI</t>
  </si>
  <si>
    <t>PAGAMENTI IN C/RESIDUI</t>
  </si>
  <si>
    <t>TOTALE SPESE: PAGAMENTI IN C/RESIDUI</t>
  </si>
  <si>
    <t>RESIDUI PASSIVI DA RESIDUI DA RIPORTARE</t>
  </si>
  <si>
    <t>RESIDUI PASSIVI DA ESERCIZI PRECEDENTI</t>
  </si>
  <si>
    <t>10 - Prospetto dimostrativo del risultato di amministrazione</t>
  </si>
  <si>
    <t>Fondo cassa al 1° gennaio</t>
  </si>
  <si>
    <t>RISCOSSIONI IN CONTO RESIDUI</t>
  </si>
  <si>
    <t>RISCOSSIONI</t>
  </si>
  <si>
    <t>PAGAMENTI IN CONTO RESIDUI</t>
  </si>
  <si>
    <t>PAGAMENTI</t>
  </si>
  <si>
    <t>SALDO DI CASSA AL 31 DICEMBRE</t>
  </si>
  <si>
    <t>PAGAMENTI per azioni esecutive non regolarizzate al 31 dicembre</t>
  </si>
  <si>
    <t>FONDO DI CASSA AL 31 DICEMBRE</t>
  </si>
  <si>
    <t>RESIDUI ATTIVI IN CONTO RESIDUI</t>
  </si>
  <si>
    <t>RESIDUI ATTIVI IN CONTO COMPETENZA</t>
  </si>
  <si>
    <t>RESIDUI ATTIVI</t>
  </si>
  <si>
    <t>di cui derivanti da accertamenti di tributi effettuati sulla base della stima del dipartimento delle finanze</t>
  </si>
  <si>
    <t>RESIDUI PASSIVI IN CONTO RESIDUI</t>
  </si>
  <si>
    <t>RESIDUI PASSIVI IN CONTO COMPETENZA</t>
  </si>
  <si>
    <t>RESIDUI PASSIVI</t>
  </si>
  <si>
    <t>FONDO PLURIENNALE VINCOLATO PER SPESE CORRENTI</t>
  </si>
  <si>
    <t>FONDO PLURIENNALE VINCOLATO PER SPESE IN CONTO CAPITALE</t>
  </si>
  <si>
    <t>FONDO PLURIENNALE VINCOLATO PER ATTIVITÀ FINANZIARIE</t>
  </si>
  <si>
    <t>TOTALE FONDO PLURIENNALE VINCOLATO</t>
  </si>
  <si>
    <t>RISULTATO DI AMMINISTRAZIONE AL 31 DICEMBRE (A)</t>
  </si>
  <si>
    <t>Composizione del risultato di amministrazione al 31 dicembre</t>
  </si>
  <si>
    <t>Parte accantonata</t>
  </si>
  <si>
    <t>Fondo crediti di dubbia esigibilità al 31/12</t>
  </si>
  <si>
    <t>Accantonamento residui perenti al 31/12(solo per le regioni)</t>
  </si>
  <si>
    <t>Fondo anticipazioni liquidità D.L. 35 del 2013 e successive modifiche e rifinanziamenti</t>
  </si>
  <si>
    <t>Fondo perdite società partecipate</t>
  </si>
  <si>
    <t>Fondo contezioso</t>
  </si>
  <si>
    <t>Altri accantonamenti</t>
  </si>
  <si>
    <t>Totale parte accantonata (B)</t>
  </si>
  <si>
    <t xml:space="preserve">Parte vincolata </t>
  </si>
  <si>
    <t>Vincoli derivanti da leggi e dai principi contabili</t>
  </si>
  <si>
    <t>Vincoli derivanti da trasferimenti</t>
  </si>
  <si>
    <t xml:space="preserve">Vincoli derivanti dalla contrazione di mutui </t>
  </si>
  <si>
    <t xml:space="preserve">Vincoli formalmente attribuiti dall'ente </t>
  </si>
  <si>
    <t xml:space="preserve">Altri vincoli </t>
  </si>
  <si>
    <t>Totale parte vincolata (C)</t>
  </si>
  <si>
    <t>Totale parte destinata agli investimenti (D)</t>
  </si>
  <si>
    <t>Totale parte disponibile (E=A-B-C-D)</t>
  </si>
  <si>
    <t>07 - Equilibri di bilancio</t>
  </si>
  <si>
    <t xml:space="preserve">Fondo di cassa all'inizio dell'esercizio </t>
  </si>
  <si>
    <t>A) Fondo pluriennale vincolato per spese correnti iscritto in entrata</t>
  </si>
  <si>
    <t>AA) Recupero disavanzo di amministrazione esercizio precedente</t>
  </si>
  <si>
    <t>B) Entrate Titoli 1.00 - 2.00 - 3.00</t>
  </si>
  <si>
    <t>C) Entrate Titolo 4.02.06 - Contributi agli investimenti direttamente destinati al rimborso dei prestiti da amministrazioni pubbliche</t>
  </si>
  <si>
    <t>D) Spese Titolo 1.00 - Spese correnti</t>
  </si>
  <si>
    <t>DD) Fondo pluriennale vincolato di parte corrente (di spesa)</t>
  </si>
  <si>
    <t>E) Spese Titolo 2.04 - Altri trasferimenti in conto capitale</t>
  </si>
  <si>
    <t>F) Spese Titolo 4.00 - Quote di capitale amm.to dei mutui e prestiti obbligazionari</t>
  </si>
  <si>
    <t xml:space="preserve"> G) Somma finale (G=A-AA+B+C-D-DD-E-F)   </t>
  </si>
  <si>
    <t>H) Utilizzo avanzo di amministrazione per spese correnti</t>
  </si>
  <si>
    <t>I) Entrate di parte capitale destinate a spese correnti in base a specifiche disposizioni di legge o  dei principi contabili</t>
  </si>
  <si>
    <t>L) Entrate di parte corrente destinate a spese di investimento in base a specifiche disposizioni di legge o dei principi contabili</t>
  </si>
  <si>
    <t>M) Entrate da accensione di prestiti destinate a estinzione anticipata dei prestiti</t>
  </si>
  <si>
    <t>O1) RISULTATO DI COMPETENZA DI PARTE CORRENTE (O1=G+H+I-L+M)</t>
  </si>
  <si>
    <t>Risorse accantonate di parte corrente stanziate nel bilancio dell'esercizio</t>
  </si>
  <si>
    <t>Risorse vincolate di parte corrente nel bilancio</t>
  </si>
  <si>
    <t>O2) EQUILIBRIO DI BILANCIO DI PARTE CORRENTE</t>
  </si>
  <si>
    <t>Variazione accantonamenti di parte corrente effettuata in sede di rendiconto (+)/(-)</t>
  </si>
  <si>
    <t>O3) EQUILIBRIO COMPLESSIVO DI PARTE CORRENTE</t>
  </si>
  <si>
    <t>P) Utilizzo avanzo di amministrazione per spese di investimento</t>
  </si>
  <si>
    <t>Q) Fondo pluriennale vincolato per spese in conto capitale iscritto in entrata</t>
  </si>
  <si>
    <t>R) Entrate Titoli 4.00-5.00-6.00</t>
  </si>
  <si>
    <t>S1) Entrate Titolo 5.02 per Riscossione crediti di breve termine</t>
  </si>
  <si>
    <t>S2) Entrate Titolo 5.03 per Riscossione crediti di medio-lungo termine</t>
  </si>
  <si>
    <t>T) Entrate Titolo 5.04 relative a Altre entrate per riduzione di attività finanziarie</t>
  </si>
  <si>
    <t>U) Spese Titolo 2.00 - Spese in conto capitale</t>
  </si>
  <si>
    <t>UU) Fondo pluriennale vincolato in c/capitale (di spesa)</t>
  </si>
  <si>
    <t>V) Spese Titolo 3.01 per Acquisizioni di attività finanziarie</t>
  </si>
  <si>
    <t>E1) Fondo pluriennale vincolato di spesa - Titolo 2.04 - Altri trasferimenti in conto capitale</t>
  </si>
  <si>
    <t>Z1) RISULTATO DI COMPETENZA IN C/CAPITALE  (Z1 = P+Q+R-C-I-S1-S2-T+L-M-U-U1-U2-V+E+E1)</t>
  </si>
  <si>
    <t>Z/1) Risorse accantonate in c/capitale stanziate nel bilancio dell'esercizio</t>
  </si>
  <si>
    <t>Risorse vincolate in c/capitale nel bilancio</t>
  </si>
  <si>
    <t>Z2) EQUILIBRIO DI BILANCIO IN C/CAPITALE</t>
  </si>
  <si>
    <t>Variazione accantonamenti in c/capitale effettuata in sede di rendiconto (+)/(-)</t>
  </si>
  <si>
    <t>Z3) EQUILIBRIO COMPLESSIVO IN C/CAPITALE</t>
  </si>
  <si>
    <t>T) Entrate Titolo 5.04 relative a Altre entrate per riduzioni di attività finanziarie</t>
  </si>
  <si>
    <t>X1) Spese Titolo 3.02 per Concessione crediti di breve termine</t>
  </si>
  <si>
    <t>X2) Spese Titolo 3.03 per Concessione crediti di medio-lungo termine</t>
  </si>
  <si>
    <t>Y) Spese Titolo 3.04 per Altre spese per incremento di attività finanziarie</t>
  </si>
  <si>
    <t>W1) RISULTATO DI COMPETENZA (W1 = O+Z1+S1+S2+T-X1-X2-Y)</t>
  </si>
  <si>
    <t>Risorse accantonate stanziate nel bilancio dell'esercizio</t>
  </si>
  <si>
    <t>Risorse vincolate nel bilancio</t>
  </si>
  <si>
    <t>W2) EQUILIBRIO DI BILANCIO</t>
  </si>
  <si>
    <t>Variazione accantonamenti effettuata in sede di rendiconto (+)/(-)</t>
  </si>
  <si>
    <t>W3) EQUILIBRIO COMPLESSIVO</t>
  </si>
  <si>
    <t>08 - Conto economico</t>
  </si>
  <si>
    <t>A) COMPONENTI POSITIVI DELLA GESTIONE</t>
  </si>
  <si>
    <t>1_Proventi da tributi</t>
  </si>
  <si>
    <t xml:space="preserve">2_Proventi da fondi perequativi </t>
  </si>
  <si>
    <t>3_Proventi da trasferimenti e contributi</t>
  </si>
  <si>
    <t>4_Ricavi delle vendite e prestazioni e proventi da servizi pubblici</t>
  </si>
  <si>
    <t>5_Variazioni nelle rimanenze di prodotti in corso di lavorazione, etc. (+/-)</t>
  </si>
  <si>
    <t>6_Variazione dei lavori in corso su ordinazione</t>
  </si>
  <si>
    <t>7_Incrementi di immobilizzazioni per lavori interni</t>
  </si>
  <si>
    <t>8_Altri ricavi e proventi diversi</t>
  </si>
  <si>
    <t>TOTALE COMPONENTI POSITIVI DELLA GESTIONE (A)</t>
  </si>
  <si>
    <t>B) COMPONENTI NEGATIVI DELLA GESTIONE</t>
  </si>
  <si>
    <t>9_Acquisto di materie prime e/o beni di consumo</t>
  </si>
  <si>
    <t xml:space="preserve">10_Prestazioni di servizi </t>
  </si>
  <si>
    <t>11_Utilizzo beni di terzi</t>
  </si>
  <si>
    <t>12_Trasferimenti e contributi</t>
  </si>
  <si>
    <t>13_Personale</t>
  </si>
  <si>
    <t>14_Ammortamenti e svalutazioni</t>
  </si>
  <si>
    <t>15_Variazioni nelle rimanenze di materie prime e/o beni di consumo (+/-)</t>
  </si>
  <si>
    <t>16_Accantonamenti per rischi</t>
  </si>
  <si>
    <t>17_Altri accantonamenti</t>
  </si>
  <si>
    <t>18_Oneri diversi di gestione</t>
  </si>
  <si>
    <t>TOTALE COMPONENTI NEGATIVI DELLA GESTIONE (B)</t>
  </si>
  <si>
    <t>DIFFERENZA FRA COMPONENTI POSITIVI E NEGATIVI DELLA GESTIONE (A-B)</t>
  </si>
  <si>
    <t xml:space="preserve">TOTALE PROVENTI ED ONERI FINANZIARI (C) </t>
  </si>
  <si>
    <t>TOTALE RETTIFICHE (D)</t>
  </si>
  <si>
    <t>TOTALE PROVENTI ED ONERI STRAORDINARI (E)</t>
  </si>
  <si>
    <t>RISULTATO PRIMA DELLE IMPOSTE (A-B+C+D+E)</t>
  </si>
  <si>
    <t>26_Imposte</t>
  </si>
  <si>
    <t>RISULTATO DELL'ESERCIZIO</t>
  </si>
  <si>
    <t>09 - Stato patrimoniale</t>
  </si>
  <si>
    <t>STATO PATRIMONIALE (ATTIVO)</t>
  </si>
  <si>
    <t>TOTALE CREDITI vs PARTECIPANTI (A)</t>
  </si>
  <si>
    <t>B) IMMOBILIZZAZIONI</t>
  </si>
  <si>
    <t>Totale immobilizzazioni immateriali</t>
  </si>
  <si>
    <t>Totale immobilizzazioni materiali</t>
  </si>
  <si>
    <t>Totale immobilizzazioni finanziarie</t>
  </si>
  <si>
    <t>TOTALE IMMOBILIZZAZIONI (B)</t>
  </si>
  <si>
    <t>C) ATTIVO CIRCOLANTE</t>
  </si>
  <si>
    <t>Totale rimanenze</t>
  </si>
  <si>
    <t>Totale crediti</t>
  </si>
  <si>
    <t>Totale attività finanziarie che non costituiscono immobilizzi</t>
  </si>
  <si>
    <t>Totale disponibilità liquide</t>
  </si>
  <si>
    <t>TOTALE ATTIVO CIRCOLANTE (C)</t>
  </si>
  <si>
    <t>TOTALE RATEI E RISCONTI (D)</t>
  </si>
  <si>
    <t>TOTALE DELL'ATTIVO (A+B+C+D)</t>
  </si>
  <si>
    <t>STATO PATRIMONIALE (PASSIVO)</t>
  </si>
  <si>
    <t>I) Fondo di dotazione</t>
  </si>
  <si>
    <t xml:space="preserve">II) Riserve </t>
  </si>
  <si>
    <t>III) Risultato economico dell'esercizio</t>
  </si>
  <si>
    <t>TOTALE PATRIMONIO NETTO (A)</t>
  </si>
  <si>
    <t>TOTALE FONDI RISCHI ED ONERI (B)</t>
  </si>
  <si>
    <t>TOTALE T.F.R. (C)</t>
  </si>
  <si>
    <t>1_Debiti da finanziamento</t>
  </si>
  <si>
    <t>2_Debiti verso fornitori</t>
  </si>
  <si>
    <t>3_Acconti</t>
  </si>
  <si>
    <t>4_Debiti per trasferimenti e contributi</t>
  </si>
  <si>
    <t xml:space="preserve">5_Altri debiti </t>
  </si>
  <si>
    <t>TOTALE DEBITI ( D)</t>
  </si>
  <si>
    <t>TOTALE RATEI E RISCONTI (E)</t>
  </si>
  <si>
    <t>TOTALE DEL PASSIVO (A+B+C+D+E)</t>
  </si>
  <si>
    <t>TOTALE CONTI D'ORDINE</t>
  </si>
  <si>
    <t>13 - Parametri enti strutturalmente deficitari</t>
  </si>
  <si>
    <t>P1 - (1.1) - Incidenza spese rigide (ripiano disavanzo, personale e debito) su entrate correnti</t>
  </si>
  <si>
    <t>NO</t>
  </si>
  <si>
    <t>P2 - (2.8) - Incidenza degli incassi delle entrate proprie sulle previsioni definitive di parte corrente</t>
  </si>
  <si>
    <t>P3 - (3.2) - Anticipazioni chiuse solo contabilmente</t>
  </si>
  <si>
    <t>P4 - (10.3) - Sostenibilità debiti finanziari</t>
  </si>
  <si>
    <t>P5 - (12.4) - Sostenibilità disavanzo effettivamente a carico dell'esercizio</t>
  </si>
  <si>
    <t>P6 - (13.1) - Debiti riconosciuti e finanziati</t>
  </si>
  <si>
    <t>P7 - (13.2 + 13.3) - Debiti in corso di riconoscimento + Debiti riconosciuti e in corso di finanz.</t>
  </si>
  <si>
    <t>P8 - Indicatore concernente l'effettiva capacità di riscossione (riferimento al totale delle entrate)</t>
  </si>
  <si>
    <t>2019 per QCDC 2021</t>
  </si>
  <si>
    <t>2019 come da rendiconto 2019</t>
  </si>
  <si>
    <t>differenze tra dato nel QCDC 2021 e dato nel rendiconto 2019</t>
  </si>
  <si>
    <t>dato corretto</t>
  </si>
  <si>
    <t>vedi sopra</t>
  </si>
  <si>
    <t>A</t>
  </si>
  <si>
    <t>B</t>
  </si>
  <si>
    <t>errore di trascrizione: nel coimpilare la tabella per il questionario CDC Rendiconto 2021, con riferimento ai dati del Rendicoto 2019 nella cella della "Tipologia 101 - Imposte, tasse e proventi assimilatih" ho scritto 93.727 anziché 93.737 come da Rendiconto 2019. La differenza di euro 10 naturalmente si trascina anche nei dati a seguire</t>
  </si>
  <si>
    <t>anche qui è un errore di trascrizione che però non influisce perché è un dettaglio. Il totale delle spese per titoli è corretto perché ho riportato i dati corretti.</t>
  </si>
  <si>
    <t>euro 293.767,17 è il saldo cassa al 1/01/2017 che ho preso dalla mia relazione al Rendicoto 2019, pag. 6, dalla tabella relativa al fondo cassa nel triennio 2017-2018-2019. Purtroppo nel compilare la tabela per il Questionario CDC Rendicondo 2021, con riferimento al Fondo cassa a 1° gennaio, erronemanemnte ho preso il dato del 2017 dalla mia relazione al rendiconto 2019 anziché il dato del 2019 2021. E' stao proprio un errore di distrazione per il quale mi scuso profondamente. Infatti inserendo il fondo cassa al 1° genaio 2019 preso dal Rendiconto 2019, il risutaltato di amministrazione 2019  diventa di euro 185.602,30 e la parte disponibile euro 169.124,62, concidente con il dato BDAP.</t>
  </si>
  <si>
    <t>A+B= 34.403,93 arronddato 34.404= differenza rilevata dalla CDC dato dalla somma di euro 10 (errore di battitura) ed euro 34.393,93 (errore di distrazione): è stato preso il saldo cassa all'1/1/2017 dalla tabella a pag. 6 della relazione del Revisore al Rendivconto 2019, relativa al fondo cassa nel triennio 2017-2018-2019del revisore al rendiconto 2019, anziché il saldo cassa all'1/1/2019 dal Rendiconto 2019</t>
  </si>
  <si>
    <t>DIFFERENZE</t>
  </si>
  <si>
    <t>SPEGAZIONE</t>
  </si>
  <si>
    <t>TOTALE DIFFERENZE</t>
  </si>
  <si>
    <t>QUESTIONARIO 2020</t>
  </si>
  <si>
    <t>QUESTIOANRIOA 2021</t>
  </si>
  <si>
    <t>Risutalto di Amministrazione 2019</t>
  </si>
  <si>
    <t>Parte disponibile 2019</t>
  </si>
  <si>
    <t>Parte disponibile 2020</t>
  </si>
  <si>
    <t>A-B</t>
  </si>
  <si>
    <t>TABELLA ISTRUTTORIA CDC</t>
  </si>
  <si>
    <t>dati Rendiconto 2019 in QCDC 2021</t>
  </si>
  <si>
    <t>Dati Rendiconto 2019 da rendiconto 2019</t>
  </si>
  <si>
    <t>CAVARGNA - Istruttoria CDC su differenze dati CDAP e dati relazione revisore eserizi 2020-2021</t>
  </si>
  <si>
    <t>Per spiegazione differenza  vedasi mail inviata a Cavargna il 17/05/2023</t>
  </si>
  <si>
    <t>per spiegazione differenza  vedasi tabella sotto</t>
  </si>
  <si>
    <t>per spiegazioe differenza vedasi tabella sotto</t>
  </si>
  <si>
    <t xml:space="preserve">TOTALE DIFFERENZE ARROTONDATO </t>
  </si>
  <si>
    <t>QUADRATURA</t>
  </si>
  <si>
    <t>DIFFERENZE DA ISTRUTTORIA CDC</t>
  </si>
  <si>
    <t>Errore di distrazione. nel compilare la tabella Excel per compilare il questionario CDC Rendiconto 2021, con riferimento alla cella realtiva al Fondo cassa alò 1° gennaio 2019, dalla mia relazione al Rendiconto 2019, pag. 6, dalla tabella relativa al fondo cassa nel triennio 2017-2018-2019, ho preso il saldo cassa al 1/01/2017 di euro 293.767,17 anziché il saldo cassa al 1/01/2019 di euro 328.142,10, con una differenza di euro 34.393,10.  E' stao proprio un errore di distrazione per il quale mi scuso profondamente. Infatti inserendo il fondo cassa al 1° genaio 2019 preso sia dalla mia rrelazione al Rendiconto 2019 che dal Rendiconto 2019, il risutaltato di amministrazione 2019  diventa di euro 185.602,30 e la parte disponibile euro 169.124,62, coincidente con il dato BDAP.</t>
  </si>
  <si>
    <t>Errore di trascrizione. Nel compilare la tabella Excel per compilare il questionario CDC Rendiconto 2021, con riferimento ai dati del Rendicoto 2019 nella cella della "Tipologia 101 - Imposte, tasse e proventi assimilati" ho scritto 93.727 anziché 93.737 come da Rendiconto 2019. La differenza di euro 10 naturalmente si trascina anche nei dati a seguire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</si>
</sst>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3" x14ac:knownFonts="1">
    <font>
      <sz val="11"/>
      <color theme="1"/>
      <name val="Calibri"/>
      <family val="2"/>
      <scheme val="minor"/>
    </font>
    <font>
      <sz val="11"/>
      <color theme="1"/>
      <name val="Calibri"/>
      <family val="2"/>
      <scheme val="minor"/>
    </font>
    <font>
      <b/>
      <sz val="20"/>
      <color indexed="9"/>
      <name val="Arial"/>
      <family val="2"/>
    </font>
    <font>
      <sz val="10"/>
      <name val="Arial"/>
      <family val="2"/>
    </font>
    <font>
      <b/>
      <sz val="11"/>
      <name val="Arial"/>
      <family val="2"/>
    </font>
    <font>
      <b/>
      <sz val="10"/>
      <color indexed="9"/>
      <name val="Arial"/>
      <family val="2"/>
    </font>
    <font>
      <sz val="10"/>
      <color indexed="21"/>
      <name val="Arial"/>
      <family val="2"/>
    </font>
    <font>
      <b/>
      <sz val="10"/>
      <name val="Arial"/>
      <family val="2"/>
    </font>
    <font>
      <b/>
      <sz val="36"/>
      <name val="Arial"/>
      <family val="2"/>
    </font>
    <font>
      <sz val="26"/>
      <name val="Arial"/>
      <family val="2"/>
    </font>
    <font>
      <b/>
      <sz val="11"/>
      <color theme="1"/>
      <name val="Calibri"/>
      <family val="2"/>
      <scheme val="minor"/>
    </font>
    <font>
      <sz val="10"/>
      <color theme="1"/>
      <name val="Arial"/>
      <family val="2"/>
    </font>
    <font>
      <b/>
      <sz val="10"/>
      <color theme="1"/>
      <name val="Arial"/>
      <family val="2"/>
    </font>
  </fonts>
  <fills count="9">
    <fill>
      <patternFill patternType="none"/>
    </fill>
    <fill>
      <patternFill patternType="gray125"/>
    </fill>
    <fill>
      <patternFill patternType="solid">
        <fgColor indexed="61"/>
        <bgColor indexed="64"/>
      </patternFill>
    </fill>
    <fill>
      <patternFill patternType="solid">
        <fgColor indexed="43"/>
        <bgColor indexed="64"/>
      </patternFill>
    </fill>
    <fill>
      <patternFill patternType="solid">
        <fgColor rgb="FFFFC000"/>
        <bgColor indexed="64"/>
      </patternFill>
    </fill>
    <fill>
      <patternFill patternType="solid">
        <fgColor indexed="53"/>
        <bgColor indexed="64"/>
      </patternFill>
    </fill>
    <fill>
      <patternFill patternType="solid">
        <fgColor indexed="11"/>
        <bgColor indexed="64"/>
      </patternFill>
    </fill>
    <fill>
      <patternFill patternType="solid">
        <fgColor indexed="21"/>
        <bgColor indexed="64"/>
      </patternFill>
    </fill>
    <fill>
      <patternFill patternType="solid">
        <fgColor rgb="FFFFFF00"/>
        <bgColor indexed="64"/>
      </patternFill>
    </fill>
  </fills>
  <borders count="24">
    <border>
      <left/>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s>
  <cellStyleXfs count="11">
    <xf numFmtId="0" fontId="0" fillId="0" borderId="0"/>
    <xf numFmtId="43" fontId="1" fillId="0" borderId="0" applyFont="0" applyFill="0" applyBorder="0" applyAlignment="0" applyProtection="0"/>
    <xf numFmtId="0" fontId="2" fillId="2" borderId="1">
      <alignment vertical="center"/>
    </xf>
    <xf numFmtId="0" fontId="3" fillId="0" borderId="0"/>
    <xf numFmtId="4" fontId="4" fillId="3" borderId="2" applyBorder="0" applyProtection="0">
      <alignment vertical="center" wrapText="1"/>
      <protection hidden="1"/>
    </xf>
    <xf numFmtId="4" fontId="4" fillId="5" borderId="4">
      <alignment vertical="center" wrapText="1"/>
    </xf>
    <xf numFmtId="0" fontId="3" fillId="0" borderId="4" applyNumberFormat="0">
      <alignment vertical="center" wrapText="1"/>
    </xf>
    <xf numFmtId="3" fontId="3" fillId="6" borderId="0">
      <protection hidden="1"/>
    </xf>
    <xf numFmtId="0" fontId="3" fillId="0" borderId="0"/>
    <xf numFmtId="4" fontId="5" fillId="7" borderId="5" applyProtection="0">
      <alignment vertical="center" wrapText="1"/>
      <protection hidden="1"/>
    </xf>
    <xf numFmtId="0" fontId="6" fillId="0" borderId="5" applyNumberFormat="0" applyAlignment="0">
      <alignment horizontal="left" vertical="center" wrapText="1" indent="2"/>
    </xf>
  </cellStyleXfs>
  <cellXfs count="69">
    <xf numFmtId="0" fontId="0" fillId="0" borderId="0" xfId="0"/>
    <xf numFmtId="0" fontId="2" fillId="2" borderId="1" xfId="2" applyAlignment="1">
      <alignment vertical="center" wrapText="1"/>
    </xf>
    <xf numFmtId="0" fontId="3" fillId="0" borderId="0" xfId="3"/>
    <xf numFmtId="4" fontId="4" fillId="4" borderId="2" xfId="4" applyFill="1" applyBorder="1" applyProtection="1">
      <alignment vertical="center" wrapText="1"/>
    </xf>
    <xf numFmtId="4" fontId="4" fillId="4" borderId="3" xfId="4" applyFill="1" applyBorder="1" applyProtection="1">
      <alignment vertical="center" wrapText="1"/>
    </xf>
    <xf numFmtId="4" fontId="4" fillId="3" borderId="3" xfId="4" applyBorder="1" applyProtection="1">
      <alignment vertical="center" wrapText="1"/>
    </xf>
    <xf numFmtId="4" fontId="4" fillId="4" borderId="4" xfId="5" applyFill="1">
      <alignment vertical="center" wrapText="1"/>
    </xf>
    <xf numFmtId="4" fontId="4" fillId="5" borderId="4" xfId="5">
      <alignment vertical="center" wrapText="1"/>
    </xf>
    <xf numFmtId="3" fontId="3" fillId="0" borderId="4" xfId="6" applyNumberFormat="1">
      <alignment vertical="center" wrapText="1"/>
    </xf>
    <xf numFmtId="3" fontId="3" fillId="0" borderId="5" xfId="7" applyFill="1" applyBorder="1" applyAlignment="1">
      <alignment vertical="center" wrapText="1"/>
      <protection hidden="1"/>
    </xf>
    <xf numFmtId="4" fontId="3" fillId="0" borderId="5" xfId="8" applyNumberFormat="1" applyBorder="1" applyAlignment="1">
      <alignment vertical="center"/>
    </xf>
    <xf numFmtId="4" fontId="5" fillId="7" borderId="5" xfId="9" applyProtection="1">
      <alignment vertical="center" wrapText="1"/>
    </xf>
    <xf numFmtId="4" fontId="4" fillId="3" borderId="2" xfId="4" applyBorder="1" applyProtection="1">
      <alignment vertical="center" wrapText="1"/>
    </xf>
    <xf numFmtId="0" fontId="3" fillId="0" borderId="4" xfId="6">
      <alignment vertical="center" wrapText="1"/>
    </xf>
    <xf numFmtId="4" fontId="3" fillId="0" borderId="4" xfId="6" applyNumberFormat="1" applyAlignment="1">
      <alignment vertical="center"/>
    </xf>
    <xf numFmtId="0" fontId="3" fillId="4" borderId="4" xfId="6" applyFill="1">
      <alignment vertical="center" wrapText="1"/>
    </xf>
    <xf numFmtId="4" fontId="3" fillId="4" borderId="4" xfId="6" applyNumberFormat="1" applyFill="1" applyAlignment="1">
      <alignment vertical="center"/>
    </xf>
    <xf numFmtId="4" fontId="3" fillId="8" borderId="4" xfId="6" applyNumberFormat="1" applyFill="1" applyAlignment="1">
      <alignment vertical="center"/>
    </xf>
    <xf numFmtId="4" fontId="4" fillId="3" borderId="6" xfId="4" applyBorder="1" applyProtection="1">
      <alignment vertical="center" wrapText="1"/>
    </xf>
    <xf numFmtId="4" fontId="4" fillId="3" borderId="4" xfId="4" applyBorder="1" applyProtection="1">
      <alignment vertical="center" wrapText="1"/>
    </xf>
    <xf numFmtId="4" fontId="4" fillId="3" borderId="5" xfId="4" applyBorder="1" applyProtection="1">
      <alignment vertical="center" wrapText="1"/>
    </xf>
    <xf numFmtId="4" fontId="3" fillId="0" borderId="5" xfId="10" applyNumberFormat="1" applyFont="1" applyAlignment="1">
      <alignment horizontal="left" vertical="center" wrapText="1"/>
    </xf>
    <xf numFmtId="4" fontId="5" fillId="7" borderId="6" xfId="9" applyBorder="1" applyProtection="1">
      <alignment vertical="center" wrapText="1"/>
    </xf>
    <xf numFmtId="4" fontId="5" fillId="7" borderId="7" xfId="9" applyBorder="1" applyProtection="1">
      <alignment vertical="center" wrapText="1"/>
    </xf>
    <xf numFmtId="4" fontId="5" fillId="7" borderId="8" xfId="9" applyBorder="1" applyProtection="1">
      <alignment vertical="center" wrapText="1"/>
    </xf>
    <xf numFmtId="4" fontId="5" fillId="7" borderId="9" xfId="9" applyBorder="1" applyProtection="1">
      <alignment vertical="center" wrapText="1"/>
    </xf>
    <xf numFmtId="4" fontId="4" fillId="3" borderId="10" xfId="4" applyBorder="1" applyProtection="1">
      <alignment vertical="center" wrapText="1"/>
    </xf>
    <xf numFmtId="4" fontId="4" fillId="3" borderId="11" xfId="4" applyBorder="1" applyProtection="1">
      <alignment vertical="center" wrapText="1"/>
    </xf>
    <xf numFmtId="4" fontId="4" fillId="3" borderId="12" xfId="4" applyBorder="1" applyProtection="1">
      <alignment vertical="center" wrapText="1"/>
    </xf>
    <xf numFmtId="4" fontId="4" fillId="3" borderId="8" xfId="4" applyBorder="1" applyProtection="1">
      <alignment vertical="center" wrapText="1"/>
    </xf>
    <xf numFmtId="4" fontId="4" fillId="3" borderId="13" xfId="4" applyBorder="1" applyProtection="1">
      <alignment vertical="center" wrapText="1"/>
    </xf>
    <xf numFmtId="0" fontId="3" fillId="0" borderId="0" xfId="3" applyAlignment="1">
      <alignment wrapText="1"/>
    </xf>
    <xf numFmtId="43" fontId="3" fillId="0" borderId="0" xfId="1" applyFont="1"/>
    <xf numFmtId="4" fontId="3" fillId="0" borderId="0" xfId="3" applyNumberFormat="1"/>
    <xf numFmtId="0" fontId="2" fillId="2" borderId="1" xfId="2" applyAlignment="1">
      <alignment horizontal="center" vertical="center" wrapText="1"/>
    </xf>
    <xf numFmtId="4" fontId="8" fillId="8" borderId="4" xfId="6" applyNumberFormat="1" applyFont="1" applyFill="1" applyAlignment="1">
      <alignment vertical="center"/>
    </xf>
    <xf numFmtId="43" fontId="8" fillId="8" borderId="0" xfId="1" applyFont="1" applyFill="1"/>
    <xf numFmtId="4" fontId="9" fillId="0" borderId="4" xfId="6" applyNumberFormat="1" applyFont="1" applyAlignment="1">
      <alignment vertical="center"/>
    </xf>
    <xf numFmtId="43" fontId="9" fillId="0" borderId="0" xfId="1" applyFont="1"/>
    <xf numFmtId="43" fontId="3" fillId="0" borderId="0" xfId="1" applyFont="1" applyAlignment="1">
      <alignment horizontal="center" wrapText="1"/>
    </xf>
    <xf numFmtId="0" fontId="7" fillId="0" borderId="0" xfId="3" applyFont="1"/>
    <xf numFmtId="0" fontId="7" fillId="0" borderId="0" xfId="3" applyFont="1" applyAlignment="1">
      <alignment wrapText="1"/>
    </xf>
    <xf numFmtId="0" fontId="11" fillId="0" borderId="0" xfId="0" applyFont="1"/>
    <xf numFmtId="0" fontId="7" fillId="0" borderId="1" xfId="2" applyFont="1" applyFill="1" applyAlignment="1">
      <alignment horizontal="center" vertical="center" wrapText="1"/>
    </xf>
    <xf numFmtId="0" fontId="3" fillId="0" borderId="5" xfId="6" applyBorder="1">
      <alignment vertical="center" wrapText="1"/>
    </xf>
    <xf numFmtId="4" fontId="3" fillId="0" borderId="5" xfId="6" applyNumberFormat="1" applyBorder="1" applyAlignment="1">
      <alignment vertical="center"/>
    </xf>
    <xf numFmtId="43" fontId="3" fillId="0" borderId="5" xfId="1" applyFont="1" applyBorder="1" applyAlignment="1">
      <alignment vertical="center"/>
    </xf>
    <xf numFmtId="0" fontId="3" fillId="0" borderId="5" xfId="3" applyBorder="1" applyAlignment="1">
      <alignment vertical="center" wrapText="1"/>
    </xf>
    <xf numFmtId="43" fontId="3" fillId="0" borderId="5" xfId="1" applyFont="1" applyFill="1" applyBorder="1" applyAlignment="1">
      <alignment vertical="center"/>
    </xf>
    <xf numFmtId="0" fontId="0" fillId="0" borderId="17" xfId="0" applyBorder="1"/>
    <xf numFmtId="0" fontId="0" fillId="0" borderId="5" xfId="0" applyBorder="1"/>
    <xf numFmtId="43" fontId="0" fillId="0" borderId="5" xfId="1" applyFont="1" applyBorder="1"/>
    <xf numFmtId="0" fontId="0" fillId="0" borderId="19" xfId="0" applyBorder="1"/>
    <xf numFmtId="0" fontId="0" fillId="0" borderId="20" xfId="0" applyBorder="1"/>
    <xf numFmtId="43" fontId="0" fillId="0" borderId="21" xfId="1" applyFont="1" applyBorder="1"/>
    <xf numFmtId="0" fontId="10" fillId="0" borderId="6" xfId="0" applyFont="1" applyBorder="1" applyAlignment="1">
      <alignment horizontal="center"/>
    </xf>
    <xf numFmtId="0" fontId="10" fillId="0" borderId="18" xfId="0" applyFont="1" applyBorder="1" applyAlignment="1">
      <alignment horizontal="center"/>
    </xf>
    <xf numFmtId="0" fontId="7" fillId="0" borderId="22" xfId="2" applyFont="1" applyFill="1" applyBorder="1" applyAlignment="1">
      <alignment horizontal="center" vertical="center" wrapText="1"/>
    </xf>
    <xf numFmtId="0" fontId="12" fillId="0" borderId="5" xfId="0" applyFont="1" applyBorder="1" applyAlignment="1">
      <alignment horizontal="center"/>
    </xf>
    <xf numFmtId="0" fontId="10" fillId="0" borderId="5" xfId="0" applyFont="1" applyBorder="1" applyAlignment="1">
      <alignment horizontal="center"/>
    </xf>
    <xf numFmtId="0" fontId="10" fillId="0" borderId="0" xfId="0" applyFont="1"/>
    <xf numFmtId="43" fontId="0" fillId="0" borderId="5" xfId="0" applyNumberFormat="1" applyBorder="1"/>
    <xf numFmtId="164" fontId="0" fillId="0" borderId="5" xfId="0" applyNumberFormat="1" applyBorder="1"/>
    <xf numFmtId="0" fontId="3" fillId="0" borderId="5" xfId="3" applyBorder="1" applyAlignment="1">
      <alignment wrapText="1"/>
    </xf>
    <xf numFmtId="43" fontId="0" fillId="0" borderId="2" xfId="1" applyFont="1" applyBorder="1"/>
    <xf numFmtId="43" fontId="0" fillId="0" borderId="23" xfId="1" applyFont="1" applyBorder="1"/>
    <xf numFmtId="0" fontId="10" fillId="0" borderId="14" xfId="0" applyFont="1" applyBorder="1" applyAlignment="1">
      <alignment horizontal="center"/>
    </xf>
    <xf numFmtId="0" fontId="10" fillId="0" borderId="15" xfId="0" applyFont="1" applyBorder="1" applyAlignment="1">
      <alignment horizontal="center"/>
    </xf>
    <xf numFmtId="0" fontId="10" fillId="0" borderId="16" xfId="0" applyFont="1" applyBorder="1" applyAlignment="1">
      <alignment horizontal="center"/>
    </xf>
  </cellXfs>
  <cellStyles count="11">
    <cellStyle name="€ Calcolato" xfId="9" xr:uid="{050FDB4E-8E09-42D0-910D-A57740830D38}"/>
    <cellStyle name="€ Totale" xfId="5" xr:uid="{765B8A4F-C824-4FB8-9248-AF79BD05F93F}"/>
    <cellStyle name="Corsivo_COLORATO" xfId="10" xr:uid="{81169D1B-55DE-43D8-BCE8-8F754D038EEE}"/>
    <cellStyle name="Intestazione" xfId="2" xr:uid="{078F2439-0080-4202-BC9C-6133F2A1B36F}"/>
    <cellStyle name="Lire totale" xfId="7" xr:uid="{7CEBFA04-DCF9-45F3-B43F-2918B8EA217C}"/>
    <cellStyle name="Migliaia" xfId="1" builtinId="3"/>
    <cellStyle name="Normale" xfId="0" builtinId="0"/>
    <cellStyle name="Normale_base" xfId="3" xr:uid="{3D23595E-83ED-44D5-9159-F8D8566AD78C}"/>
    <cellStyle name="Normale_C2020" xfId="8" xr:uid="{15F41FA0-EB88-4743-B343-0E0D635709AD}"/>
    <cellStyle name="Normale_Con bordi" xfId="6" xr:uid="{5A943A02-8509-48DF-9A22-93217F8B86BA}"/>
    <cellStyle name="Titolo_C2020" xfId="4" xr:uid="{1BE927EA-C4D0-4017-8D91-72681CA00197}"/>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34C62-D784-41FA-AFB1-09E9EF1901CD}">
  <dimension ref="A1:F401"/>
  <sheetViews>
    <sheetView tabSelected="1" topLeftCell="A281" workbookViewId="0">
      <selection activeCell="E246" sqref="E246"/>
    </sheetView>
  </sheetViews>
  <sheetFormatPr defaultColWidth="8" defaultRowHeight="12.75" x14ac:dyDescent="0.2"/>
  <cols>
    <col min="1" max="1" width="49.28515625" style="31" customWidth="1"/>
    <col min="2" max="2" width="23.28515625" style="2" customWidth="1"/>
    <col min="3" max="3" width="37.85546875" style="2" bestFit="1" customWidth="1"/>
    <col min="4" max="4" width="38.5703125" style="32" bestFit="1" customWidth="1"/>
    <col min="5" max="5" width="83.7109375" style="2" customWidth="1"/>
    <col min="6" max="6" width="10.140625" style="2" bestFit="1" customWidth="1"/>
    <col min="7" max="255" width="8" style="2"/>
    <col min="256" max="256" width="49.28515625" style="2" customWidth="1"/>
    <col min="257" max="257" width="23.28515625" style="2" customWidth="1"/>
    <col min="258" max="259" width="13.42578125" style="2" customWidth="1"/>
    <col min="260" max="260" width="8" style="2"/>
    <col min="261" max="261" width="8.7109375" style="2" bestFit="1" customWidth="1"/>
    <col min="262" max="511" width="8" style="2"/>
    <col min="512" max="512" width="49.28515625" style="2" customWidth="1"/>
    <col min="513" max="513" width="23.28515625" style="2" customWidth="1"/>
    <col min="514" max="515" width="13.42578125" style="2" customWidth="1"/>
    <col min="516" max="516" width="8" style="2"/>
    <col min="517" max="517" width="8.7109375" style="2" bestFit="1" customWidth="1"/>
    <col min="518" max="767" width="8" style="2"/>
    <col min="768" max="768" width="49.28515625" style="2" customWidth="1"/>
    <col min="769" max="769" width="23.28515625" style="2" customWidth="1"/>
    <col min="770" max="771" width="13.42578125" style="2" customWidth="1"/>
    <col min="772" max="772" width="8" style="2"/>
    <col min="773" max="773" width="8.7109375" style="2" bestFit="1" customWidth="1"/>
    <col min="774" max="1023" width="8" style="2"/>
    <col min="1024" max="1024" width="49.28515625" style="2" customWidth="1"/>
    <col min="1025" max="1025" width="23.28515625" style="2" customWidth="1"/>
    <col min="1026" max="1027" width="13.42578125" style="2" customWidth="1"/>
    <col min="1028" max="1028" width="8" style="2"/>
    <col min="1029" max="1029" width="8.7109375" style="2" bestFit="1" customWidth="1"/>
    <col min="1030" max="1279" width="8" style="2"/>
    <col min="1280" max="1280" width="49.28515625" style="2" customWidth="1"/>
    <col min="1281" max="1281" width="23.28515625" style="2" customWidth="1"/>
    <col min="1282" max="1283" width="13.42578125" style="2" customWidth="1"/>
    <col min="1284" max="1284" width="8" style="2"/>
    <col min="1285" max="1285" width="8.7109375" style="2" bestFit="1" customWidth="1"/>
    <col min="1286" max="1535" width="8" style="2"/>
    <col min="1536" max="1536" width="49.28515625" style="2" customWidth="1"/>
    <col min="1537" max="1537" width="23.28515625" style="2" customWidth="1"/>
    <col min="1538" max="1539" width="13.42578125" style="2" customWidth="1"/>
    <col min="1540" max="1540" width="8" style="2"/>
    <col min="1541" max="1541" width="8.7109375" style="2" bestFit="1" customWidth="1"/>
    <col min="1542" max="1791" width="8" style="2"/>
    <col min="1792" max="1792" width="49.28515625" style="2" customWidth="1"/>
    <col min="1793" max="1793" width="23.28515625" style="2" customWidth="1"/>
    <col min="1794" max="1795" width="13.42578125" style="2" customWidth="1"/>
    <col min="1796" max="1796" width="8" style="2"/>
    <col min="1797" max="1797" width="8.7109375" style="2" bestFit="1" customWidth="1"/>
    <col min="1798" max="2047" width="8" style="2"/>
    <col min="2048" max="2048" width="49.28515625" style="2" customWidth="1"/>
    <col min="2049" max="2049" width="23.28515625" style="2" customWidth="1"/>
    <col min="2050" max="2051" width="13.42578125" style="2" customWidth="1"/>
    <col min="2052" max="2052" width="8" style="2"/>
    <col min="2053" max="2053" width="8.7109375" style="2" bestFit="1" customWidth="1"/>
    <col min="2054" max="2303" width="8" style="2"/>
    <col min="2304" max="2304" width="49.28515625" style="2" customWidth="1"/>
    <col min="2305" max="2305" width="23.28515625" style="2" customWidth="1"/>
    <col min="2306" max="2307" width="13.42578125" style="2" customWidth="1"/>
    <col min="2308" max="2308" width="8" style="2"/>
    <col min="2309" max="2309" width="8.7109375" style="2" bestFit="1" customWidth="1"/>
    <col min="2310" max="2559" width="8" style="2"/>
    <col min="2560" max="2560" width="49.28515625" style="2" customWidth="1"/>
    <col min="2561" max="2561" width="23.28515625" style="2" customWidth="1"/>
    <col min="2562" max="2563" width="13.42578125" style="2" customWidth="1"/>
    <col min="2564" max="2564" width="8" style="2"/>
    <col min="2565" max="2565" width="8.7109375" style="2" bestFit="1" customWidth="1"/>
    <col min="2566" max="2815" width="8" style="2"/>
    <col min="2816" max="2816" width="49.28515625" style="2" customWidth="1"/>
    <col min="2817" max="2817" width="23.28515625" style="2" customWidth="1"/>
    <col min="2818" max="2819" width="13.42578125" style="2" customWidth="1"/>
    <col min="2820" max="2820" width="8" style="2"/>
    <col min="2821" max="2821" width="8.7109375" style="2" bestFit="1" customWidth="1"/>
    <col min="2822" max="3071" width="8" style="2"/>
    <col min="3072" max="3072" width="49.28515625" style="2" customWidth="1"/>
    <col min="3073" max="3073" width="23.28515625" style="2" customWidth="1"/>
    <col min="3074" max="3075" width="13.42578125" style="2" customWidth="1"/>
    <col min="3076" max="3076" width="8" style="2"/>
    <col min="3077" max="3077" width="8.7109375" style="2" bestFit="1" customWidth="1"/>
    <col min="3078" max="3327" width="8" style="2"/>
    <col min="3328" max="3328" width="49.28515625" style="2" customWidth="1"/>
    <col min="3329" max="3329" width="23.28515625" style="2" customWidth="1"/>
    <col min="3330" max="3331" width="13.42578125" style="2" customWidth="1"/>
    <col min="3332" max="3332" width="8" style="2"/>
    <col min="3333" max="3333" width="8.7109375" style="2" bestFit="1" customWidth="1"/>
    <col min="3334" max="3583" width="8" style="2"/>
    <col min="3584" max="3584" width="49.28515625" style="2" customWidth="1"/>
    <col min="3585" max="3585" width="23.28515625" style="2" customWidth="1"/>
    <col min="3586" max="3587" width="13.42578125" style="2" customWidth="1"/>
    <col min="3588" max="3588" width="8" style="2"/>
    <col min="3589" max="3589" width="8.7109375" style="2" bestFit="1" customWidth="1"/>
    <col min="3590" max="3839" width="8" style="2"/>
    <col min="3840" max="3840" width="49.28515625" style="2" customWidth="1"/>
    <col min="3841" max="3841" width="23.28515625" style="2" customWidth="1"/>
    <col min="3842" max="3843" width="13.42578125" style="2" customWidth="1"/>
    <col min="3844" max="3844" width="8" style="2"/>
    <col min="3845" max="3845" width="8.7109375" style="2" bestFit="1" customWidth="1"/>
    <col min="3846" max="4095" width="8" style="2"/>
    <col min="4096" max="4096" width="49.28515625" style="2" customWidth="1"/>
    <col min="4097" max="4097" width="23.28515625" style="2" customWidth="1"/>
    <col min="4098" max="4099" width="13.42578125" style="2" customWidth="1"/>
    <col min="4100" max="4100" width="8" style="2"/>
    <col min="4101" max="4101" width="8.7109375" style="2" bestFit="1" customWidth="1"/>
    <col min="4102" max="4351" width="8" style="2"/>
    <col min="4352" max="4352" width="49.28515625" style="2" customWidth="1"/>
    <col min="4353" max="4353" width="23.28515625" style="2" customWidth="1"/>
    <col min="4354" max="4355" width="13.42578125" style="2" customWidth="1"/>
    <col min="4356" max="4356" width="8" style="2"/>
    <col min="4357" max="4357" width="8.7109375" style="2" bestFit="1" customWidth="1"/>
    <col min="4358" max="4607" width="8" style="2"/>
    <col min="4608" max="4608" width="49.28515625" style="2" customWidth="1"/>
    <col min="4609" max="4609" width="23.28515625" style="2" customWidth="1"/>
    <col min="4610" max="4611" width="13.42578125" style="2" customWidth="1"/>
    <col min="4612" max="4612" width="8" style="2"/>
    <col min="4613" max="4613" width="8.7109375" style="2" bestFit="1" customWidth="1"/>
    <col min="4614" max="4863" width="8" style="2"/>
    <col min="4864" max="4864" width="49.28515625" style="2" customWidth="1"/>
    <col min="4865" max="4865" width="23.28515625" style="2" customWidth="1"/>
    <col min="4866" max="4867" width="13.42578125" style="2" customWidth="1"/>
    <col min="4868" max="4868" width="8" style="2"/>
    <col min="4869" max="4869" width="8.7109375" style="2" bestFit="1" customWidth="1"/>
    <col min="4870" max="5119" width="8" style="2"/>
    <col min="5120" max="5120" width="49.28515625" style="2" customWidth="1"/>
    <col min="5121" max="5121" width="23.28515625" style="2" customWidth="1"/>
    <col min="5122" max="5123" width="13.42578125" style="2" customWidth="1"/>
    <col min="5124" max="5124" width="8" style="2"/>
    <col min="5125" max="5125" width="8.7109375" style="2" bestFit="1" customWidth="1"/>
    <col min="5126" max="5375" width="8" style="2"/>
    <col min="5376" max="5376" width="49.28515625" style="2" customWidth="1"/>
    <col min="5377" max="5377" width="23.28515625" style="2" customWidth="1"/>
    <col min="5378" max="5379" width="13.42578125" style="2" customWidth="1"/>
    <col min="5380" max="5380" width="8" style="2"/>
    <col min="5381" max="5381" width="8.7109375" style="2" bestFit="1" customWidth="1"/>
    <col min="5382" max="5631" width="8" style="2"/>
    <col min="5632" max="5632" width="49.28515625" style="2" customWidth="1"/>
    <col min="5633" max="5633" width="23.28515625" style="2" customWidth="1"/>
    <col min="5634" max="5635" width="13.42578125" style="2" customWidth="1"/>
    <col min="5636" max="5636" width="8" style="2"/>
    <col min="5637" max="5637" width="8.7109375" style="2" bestFit="1" customWidth="1"/>
    <col min="5638" max="5887" width="8" style="2"/>
    <col min="5888" max="5888" width="49.28515625" style="2" customWidth="1"/>
    <col min="5889" max="5889" width="23.28515625" style="2" customWidth="1"/>
    <col min="5890" max="5891" width="13.42578125" style="2" customWidth="1"/>
    <col min="5892" max="5892" width="8" style="2"/>
    <col min="5893" max="5893" width="8.7109375" style="2" bestFit="1" customWidth="1"/>
    <col min="5894" max="6143" width="8" style="2"/>
    <col min="6144" max="6144" width="49.28515625" style="2" customWidth="1"/>
    <col min="6145" max="6145" width="23.28515625" style="2" customWidth="1"/>
    <col min="6146" max="6147" width="13.42578125" style="2" customWidth="1"/>
    <col min="6148" max="6148" width="8" style="2"/>
    <col min="6149" max="6149" width="8.7109375" style="2" bestFit="1" customWidth="1"/>
    <col min="6150" max="6399" width="8" style="2"/>
    <col min="6400" max="6400" width="49.28515625" style="2" customWidth="1"/>
    <col min="6401" max="6401" width="23.28515625" style="2" customWidth="1"/>
    <col min="6402" max="6403" width="13.42578125" style="2" customWidth="1"/>
    <col min="6404" max="6404" width="8" style="2"/>
    <col min="6405" max="6405" width="8.7109375" style="2" bestFit="1" customWidth="1"/>
    <col min="6406" max="6655" width="8" style="2"/>
    <col min="6656" max="6656" width="49.28515625" style="2" customWidth="1"/>
    <col min="6657" max="6657" width="23.28515625" style="2" customWidth="1"/>
    <col min="6658" max="6659" width="13.42578125" style="2" customWidth="1"/>
    <col min="6660" max="6660" width="8" style="2"/>
    <col min="6661" max="6661" width="8.7109375" style="2" bestFit="1" customWidth="1"/>
    <col min="6662" max="6911" width="8" style="2"/>
    <col min="6912" max="6912" width="49.28515625" style="2" customWidth="1"/>
    <col min="6913" max="6913" width="23.28515625" style="2" customWidth="1"/>
    <col min="6914" max="6915" width="13.42578125" style="2" customWidth="1"/>
    <col min="6916" max="6916" width="8" style="2"/>
    <col min="6917" max="6917" width="8.7109375" style="2" bestFit="1" customWidth="1"/>
    <col min="6918" max="7167" width="8" style="2"/>
    <col min="7168" max="7168" width="49.28515625" style="2" customWidth="1"/>
    <col min="7169" max="7169" width="23.28515625" style="2" customWidth="1"/>
    <col min="7170" max="7171" width="13.42578125" style="2" customWidth="1"/>
    <col min="7172" max="7172" width="8" style="2"/>
    <col min="7173" max="7173" width="8.7109375" style="2" bestFit="1" customWidth="1"/>
    <col min="7174" max="7423" width="8" style="2"/>
    <col min="7424" max="7424" width="49.28515625" style="2" customWidth="1"/>
    <col min="7425" max="7425" width="23.28515625" style="2" customWidth="1"/>
    <col min="7426" max="7427" width="13.42578125" style="2" customWidth="1"/>
    <col min="7428" max="7428" width="8" style="2"/>
    <col min="7429" max="7429" width="8.7109375" style="2" bestFit="1" customWidth="1"/>
    <col min="7430" max="7679" width="8" style="2"/>
    <col min="7680" max="7680" width="49.28515625" style="2" customWidth="1"/>
    <col min="7681" max="7681" width="23.28515625" style="2" customWidth="1"/>
    <col min="7682" max="7683" width="13.42578125" style="2" customWidth="1"/>
    <col min="7684" max="7684" width="8" style="2"/>
    <col min="7685" max="7685" width="8.7109375" style="2" bestFit="1" customWidth="1"/>
    <col min="7686" max="7935" width="8" style="2"/>
    <col min="7936" max="7936" width="49.28515625" style="2" customWidth="1"/>
    <col min="7937" max="7937" width="23.28515625" style="2" customWidth="1"/>
    <col min="7938" max="7939" width="13.42578125" style="2" customWidth="1"/>
    <col min="7940" max="7940" width="8" style="2"/>
    <col min="7941" max="7941" width="8.7109375" style="2" bestFit="1" customWidth="1"/>
    <col min="7942" max="8191" width="8" style="2"/>
    <col min="8192" max="8192" width="49.28515625" style="2" customWidth="1"/>
    <col min="8193" max="8193" width="23.28515625" style="2" customWidth="1"/>
    <col min="8194" max="8195" width="13.42578125" style="2" customWidth="1"/>
    <col min="8196" max="8196" width="8" style="2"/>
    <col min="8197" max="8197" width="8.7109375" style="2" bestFit="1" customWidth="1"/>
    <col min="8198" max="8447" width="8" style="2"/>
    <col min="8448" max="8448" width="49.28515625" style="2" customWidth="1"/>
    <col min="8449" max="8449" width="23.28515625" style="2" customWidth="1"/>
    <col min="8450" max="8451" width="13.42578125" style="2" customWidth="1"/>
    <col min="8452" max="8452" width="8" style="2"/>
    <col min="8453" max="8453" width="8.7109375" style="2" bestFit="1" customWidth="1"/>
    <col min="8454" max="8703" width="8" style="2"/>
    <col min="8704" max="8704" width="49.28515625" style="2" customWidth="1"/>
    <col min="8705" max="8705" width="23.28515625" style="2" customWidth="1"/>
    <col min="8706" max="8707" width="13.42578125" style="2" customWidth="1"/>
    <col min="8708" max="8708" width="8" style="2"/>
    <col min="8709" max="8709" width="8.7109375" style="2" bestFit="1" customWidth="1"/>
    <col min="8710" max="8959" width="8" style="2"/>
    <col min="8960" max="8960" width="49.28515625" style="2" customWidth="1"/>
    <col min="8961" max="8961" width="23.28515625" style="2" customWidth="1"/>
    <col min="8962" max="8963" width="13.42578125" style="2" customWidth="1"/>
    <col min="8964" max="8964" width="8" style="2"/>
    <col min="8965" max="8965" width="8.7109375" style="2" bestFit="1" customWidth="1"/>
    <col min="8966" max="9215" width="8" style="2"/>
    <col min="9216" max="9216" width="49.28515625" style="2" customWidth="1"/>
    <col min="9217" max="9217" width="23.28515625" style="2" customWidth="1"/>
    <col min="9218" max="9219" width="13.42578125" style="2" customWidth="1"/>
    <col min="9220" max="9220" width="8" style="2"/>
    <col min="9221" max="9221" width="8.7109375" style="2" bestFit="1" customWidth="1"/>
    <col min="9222" max="9471" width="8" style="2"/>
    <col min="9472" max="9472" width="49.28515625" style="2" customWidth="1"/>
    <col min="9473" max="9473" width="23.28515625" style="2" customWidth="1"/>
    <col min="9474" max="9475" width="13.42578125" style="2" customWidth="1"/>
    <col min="9476" max="9476" width="8" style="2"/>
    <col min="9477" max="9477" width="8.7109375" style="2" bestFit="1" customWidth="1"/>
    <col min="9478" max="9727" width="8" style="2"/>
    <col min="9728" max="9728" width="49.28515625" style="2" customWidth="1"/>
    <col min="9729" max="9729" width="23.28515625" style="2" customWidth="1"/>
    <col min="9730" max="9731" width="13.42578125" style="2" customWidth="1"/>
    <col min="9732" max="9732" width="8" style="2"/>
    <col min="9733" max="9733" width="8.7109375" style="2" bestFit="1" customWidth="1"/>
    <col min="9734" max="9983" width="8" style="2"/>
    <col min="9984" max="9984" width="49.28515625" style="2" customWidth="1"/>
    <col min="9985" max="9985" width="23.28515625" style="2" customWidth="1"/>
    <col min="9986" max="9987" width="13.42578125" style="2" customWidth="1"/>
    <col min="9988" max="9988" width="8" style="2"/>
    <col min="9989" max="9989" width="8.7109375" style="2" bestFit="1" customWidth="1"/>
    <col min="9990" max="10239" width="8" style="2"/>
    <col min="10240" max="10240" width="49.28515625" style="2" customWidth="1"/>
    <col min="10241" max="10241" width="23.28515625" style="2" customWidth="1"/>
    <col min="10242" max="10243" width="13.42578125" style="2" customWidth="1"/>
    <col min="10244" max="10244" width="8" style="2"/>
    <col min="10245" max="10245" width="8.7109375" style="2" bestFit="1" customWidth="1"/>
    <col min="10246" max="10495" width="8" style="2"/>
    <col min="10496" max="10496" width="49.28515625" style="2" customWidth="1"/>
    <col min="10497" max="10497" width="23.28515625" style="2" customWidth="1"/>
    <col min="10498" max="10499" width="13.42578125" style="2" customWidth="1"/>
    <col min="10500" max="10500" width="8" style="2"/>
    <col min="10501" max="10501" width="8.7109375" style="2" bestFit="1" customWidth="1"/>
    <col min="10502" max="10751" width="8" style="2"/>
    <col min="10752" max="10752" width="49.28515625" style="2" customWidth="1"/>
    <col min="10753" max="10753" width="23.28515625" style="2" customWidth="1"/>
    <col min="10754" max="10755" width="13.42578125" style="2" customWidth="1"/>
    <col min="10756" max="10756" width="8" style="2"/>
    <col min="10757" max="10757" width="8.7109375" style="2" bestFit="1" customWidth="1"/>
    <col min="10758" max="11007" width="8" style="2"/>
    <col min="11008" max="11008" width="49.28515625" style="2" customWidth="1"/>
    <col min="11009" max="11009" width="23.28515625" style="2" customWidth="1"/>
    <col min="11010" max="11011" width="13.42578125" style="2" customWidth="1"/>
    <col min="11012" max="11012" width="8" style="2"/>
    <col min="11013" max="11013" width="8.7109375" style="2" bestFit="1" customWidth="1"/>
    <col min="11014" max="11263" width="8" style="2"/>
    <col min="11264" max="11264" width="49.28515625" style="2" customWidth="1"/>
    <col min="11265" max="11265" width="23.28515625" style="2" customWidth="1"/>
    <col min="11266" max="11267" width="13.42578125" style="2" customWidth="1"/>
    <col min="11268" max="11268" width="8" style="2"/>
    <col min="11269" max="11269" width="8.7109375" style="2" bestFit="1" customWidth="1"/>
    <col min="11270" max="11519" width="8" style="2"/>
    <col min="11520" max="11520" width="49.28515625" style="2" customWidth="1"/>
    <col min="11521" max="11521" width="23.28515625" style="2" customWidth="1"/>
    <col min="11522" max="11523" width="13.42578125" style="2" customWidth="1"/>
    <col min="11524" max="11524" width="8" style="2"/>
    <col min="11525" max="11525" width="8.7109375" style="2" bestFit="1" customWidth="1"/>
    <col min="11526" max="11775" width="8" style="2"/>
    <col min="11776" max="11776" width="49.28515625" style="2" customWidth="1"/>
    <col min="11777" max="11777" width="23.28515625" style="2" customWidth="1"/>
    <col min="11778" max="11779" width="13.42578125" style="2" customWidth="1"/>
    <col min="11780" max="11780" width="8" style="2"/>
    <col min="11781" max="11781" width="8.7109375" style="2" bestFit="1" customWidth="1"/>
    <col min="11782" max="12031" width="8" style="2"/>
    <col min="12032" max="12032" width="49.28515625" style="2" customWidth="1"/>
    <col min="12033" max="12033" width="23.28515625" style="2" customWidth="1"/>
    <col min="12034" max="12035" width="13.42578125" style="2" customWidth="1"/>
    <col min="12036" max="12036" width="8" style="2"/>
    <col min="12037" max="12037" width="8.7109375" style="2" bestFit="1" customWidth="1"/>
    <col min="12038" max="12287" width="8" style="2"/>
    <col min="12288" max="12288" width="49.28515625" style="2" customWidth="1"/>
    <col min="12289" max="12289" width="23.28515625" style="2" customWidth="1"/>
    <col min="12290" max="12291" width="13.42578125" style="2" customWidth="1"/>
    <col min="12292" max="12292" width="8" style="2"/>
    <col min="12293" max="12293" width="8.7109375" style="2" bestFit="1" customWidth="1"/>
    <col min="12294" max="12543" width="8" style="2"/>
    <col min="12544" max="12544" width="49.28515625" style="2" customWidth="1"/>
    <col min="12545" max="12545" width="23.28515625" style="2" customWidth="1"/>
    <col min="12546" max="12547" width="13.42578125" style="2" customWidth="1"/>
    <col min="12548" max="12548" width="8" style="2"/>
    <col min="12549" max="12549" width="8.7109375" style="2" bestFit="1" customWidth="1"/>
    <col min="12550" max="12799" width="8" style="2"/>
    <col min="12800" max="12800" width="49.28515625" style="2" customWidth="1"/>
    <col min="12801" max="12801" width="23.28515625" style="2" customWidth="1"/>
    <col min="12802" max="12803" width="13.42578125" style="2" customWidth="1"/>
    <col min="12804" max="12804" width="8" style="2"/>
    <col min="12805" max="12805" width="8.7109375" style="2" bestFit="1" customWidth="1"/>
    <col min="12806" max="13055" width="8" style="2"/>
    <col min="13056" max="13056" width="49.28515625" style="2" customWidth="1"/>
    <col min="13057" max="13057" width="23.28515625" style="2" customWidth="1"/>
    <col min="13058" max="13059" width="13.42578125" style="2" customWidth="1"/>
    <col min="13060" max="13060" width="8" style="2"/>
    <col min="13061" max="13061" width="8.7109375" style="2" bestFit="1" customWidth="1"/>
    <col min="13062" max="13311" width="8" style="2"/>
    <col min="13312" max="13312" width="49.28515625" style="2" customWidth="1"/>
    <col min="13313" max="13313" width="23.28515625" style="2" customWidth="1"/>
    <col min="13314" max="13315" width="13.42578125" style="2" customWidth="1"/>
    <col min="13316" max="13316" width="8" style="2"/>
    <col min="13317" max="13317" width="8.7109375" style="2" bestFit="1" customWidth="1"/>
    <col min="13318" max="13567" width="8" style="2"/>
    <col min="13568" max="13568" width="49.28515625" style="2" customWidth="1"/>
    <col min="13569" max="13569" width="23.28515625" style="2" customWidth="1"/>
    <col min="13570" max="13571" width="13.42578125" style="2" customWidth="1"/>
    <col min="13572" max="13572" width="8" style="2"/>
    <col min="13573" max="13573" width="8.7109375" style="2" bestFit="1" customWidth="1"/>
    <col min="13574" max="13823" width="8" style="2"/>
    <col min="13824" max="13824" width="49.28515625" style="2" customWidth="1"/>
    <col min="13825" max="13825" width="23.28515625" style="2" customWidth="1"/>
    <col min="13826" max="13827" width="13.42578125" style="2" customWidth="1"/>
    <col min="13828" max="13828" width="8" style="2"/>
    <col min="13829" max="13829" width="8.7109375" style="2" bestFit="1" customWidth="1"/>
    <col min="13830" max="14079" width="8" style="2"/>
    <col min="14080" max="14080" width="49.28515625" style="2" customWidth="1"/>
    <col min="14081" max="14081" width="23.28515625" style="2" customWidth="1"/>
    <col min="14082" max="14083" width="13.42578125" style="2" customWidth="1"/>
    <col min="14084" max="14084" width="8" style="2"/>
    <col min="14085" max="14085" width="8.7109375" style="2" bestFit="1" customWidth="1"/>
    <col min="14086" max="14335" width="8" style="2"/>
    <col min="14336" max="14336" width="49.28515625" style="2" customWidth="1"/>
    <col min="14337" max="14337" width="23.28515625" style="2" customWidth="1"/>
    <col min="14338" max="14339" width="13.42578125" style="2" customWidth="1"/>
    <col min="14340" max="14340" width="8" style="2"/>
    <col min="14341" max="14341" width="8.7109375" style="2" bestFit="1" customWidth="1"/>
    <col min="14342" max="14591" width="8" style="2"/>
    <col min="14592" max="14592" width="49.28515625" style="2" customWidth="1"/>
    <col min="14593" max="14593" width="23.28515625" style="2" customWidth="1"/>
    <col min="14594" max="14595" width="13.42578125" style="2" customWidth="1"/>
    <col min="14596" max="14596" width="8" style="2"/>
    <col min="14597" max="14597" width="8.7109375" style="2" bestFit="1" customWidth="1"/>
    <col min="14598" max="14847" width="8" style="2"/>
    <col min="14848" max="14848" width="49.28515625" style="2" customWidth="1"/>
    <col min="14849" max="14849" width="23.28515625" style="2" customWidth="1"/>
    <col min="14850" max="14851" width="13.42578125" style="2" customWidth="1"/>
    <col min="14852" max="14852" width="8" style="2"/>
    <col min="14853" max="14853" width="8.7109375" style="2" bestFit="1" customWidth="1"/>
    <col min="14854" max="15103" width="8" style="2"/>
    <col min="15104" max="15104" width="49.28515625" style="2" customWidth="1"/>
    <col min="15105" max="15105" width="23.28515625" style="2" customWidth="1"/>
    <col min="15106" max="15107" width="13.42578125" style="2" customWidth="1"/>
    <col min="15108" max="15108" width="8" style="2"/>
    <col min="15109" max="15109" width="8.7109375" style="2" bestFit="1" customWidth="1"/>
    <col min="15110" max="15359" width="8" style="2"/>
    <col min="15360" max="15360" width="49.28515625" style="2" customWidth="1"/>
    <col min="15361" max="15361" width="23.28515625" style="2" customWidth="1"/>
    <col min="15362" max="15363" width="13.42578125" style="2" customWidth="1"/>
    <col min="15364" max="15364" width="8" style="2"/>
    <col min="15365" max="15365" width="8.7109375" style="2" bestFit="1" customWidth="1"/>
    <col min="15366" max="15615" width="8" style="2"/>
    <col min="15616" max="15616" width="49.28515625" style="2" customWidth="1"/>
    <col min="15617" max="15617" width="23.28515625" style="2" customWidth="1"/>
    <col min="15618" max="15619" width="13.42578125" style="2" customWidth="1"/>
    <col min="15620" max="15620" width="8" style="2"/>
    <col min="15621" max="15621" width="8.7109375" style="2" bestFit="1" customWidth="1"/>
    <col min="15622" max="15871" width="8" style="2"/>
    <col min="15872" max="15872" width="49.28515625" style="2" customWidth="1"/>
    <col min="15873" max="15873" width="23.28515625" style="2" customWidth="1"/>
    <col min="15874" max="15875" width="13.42578125" style="2" customWidth="1"/>
    <col min="15876" max="15876" width="8" style="2"/>
    <col min="15877" max="15877" width="8.7109375" style="2" bestFit="1" customWidth="1"/>
    <col min="15878" max="16127" width="8" style="2"/>
    <col min="16128" max="16128" width="49.28515625" style="2" customWidth="1"/>
    <col min="16129" max="16129" width="23.28515625" style="2" customWidth="1"/>
    <col min="16130" max="16131" width="13.42578125" style="2" customWidth="1"/>
    <col min="16132" max="16132" width="8" style="2"/>
    <col min="16133" max="16133" width="8.7109375" style="2" bestFit="1" customWidth="1"/>
    <col min="16134" max="16384" width="8" style="2"/>
  </cols>
  <sheetData>
    <row r="1" spans="1:5" ht="53.25" thickBot="1" x14ac:dyDescent="0.25">
      <c r="A1" s="1" t="s">
        <v>0</v>
      </c>
      <c r="B1" s="34" t="s">
        <v>303</v>
      </c>
      <c r="C1" s="34" t="s">
        <v>304</v>
      </c>
      <c r="D1" s="39" t="s">
        <v>305</v>
      </c>
    </row>
    <row r="2" spans="1:5" ht="30" x14ac:dyDescent="0.2">
      <c r="A2" s="3" t="s">
        <v>1</v>
      </c>
      <c r="B2" s="4">
        <f>B258</f>
        <v>151198.28999999992</v>
      </c>
      <c r="C2" s="4">
        <f>C258</f>
        <v>185602.21999999997</v>
      </c>
    </row>
    <row r="3" spans="1:5" ht="15" x14ac:dyDescent="0.2">
      <c r="A3" s="6" t="s">
        <v>2</v>
      </c>
      <c r="B3" s="6"/>
      <c r="C3" s="6"/>
    </row>
    <row r="4" spans="1:5" x14ac:dyDescent="0.2">
      <c r="A4" s="8" t="s">
        <v>3</v>
      </c>
      <c r="B4" s="8">
        <v>208</v>
      </c>
      <c r="C4" s="8">
        <v>208</v>
      </c>
      <c r="D4" s="32">
        <f>+C4-B4</f>
        <v>0</v>
      </c>
    </row>
    <row r="5" spans="1:5" x14ac:dyDescent="0.2">
      <c r="A5" s="8" t="s">
        <v>4</v>
      </c>
      <c r="B5" s="8">
        <v>2</v>
      </c>
      <c r="C5" s="8">
        <v>2</v>
      </c>
      <c r="D5" s="32">
        <f t="shared" ref="D5:D68" si="0">+C5-B5</f>
        <v>0</v>
      </c>
    </row>
    <row r="6" spans="1:5" ht="15" x14ac:dyDescent="0.2">
      <c r="A6" s="7" t="s">
        <v>5</v>
      </c>
      <c r="B6" s="7"/>
      <c r="C6" s="7"/>
      <c r="D6" s="32">
        <f t="shared" si="0"/>
        <v>0</v>
      </c>
    </row>
    <row r="7" spans="1:5" x14ac:dyDescent="0.2">
      <c r="A7" s="9" t="s">
        <v>6</v>
      </c>
      <c r="B7" s="10">
        <v>44376.1</v>
      </c>
      <c r="C7" s="10">
        <v>44376.1</v>
      </c>
      <c r="D7" s="32">
        <f t="shared" si="0"/>
        <v>0</v>
      </c>
    </row>
    <row r="8" spans="1:5" x14ac:dyDescent="0.2">
      <c r="A8" s="9" t="s">
        <v>7</v>
      </c>
      <c r="B8" s="10">
        <v>267677.90999999997</v>
      </c>
      <c r="C8" s="10">
        <v>267677.90999999997</v>
      </c>
      <c r="D8" s="32">
        <f t="shared" si="0"/>
        <v>0</v>
      </c>
    </row>
    <row r="9" spans="1:5" x14ac:dyDescent="0.2">
      <c r="A9" s="9" t="s">
        <v>8</v>
      </c>
      <c r="B9" s="10"/>
      <c r="C9" s="10"/>
      <c r="D9" s="32">
        <f t="shared" si="0"/>
        <v>0</v>
      </c>
    </row>
    <row r="10" spans="1:5" x14ac:dyDescent="0.2">
      <c r="A10" s="11" t="s">
        <v>9</v>
      </c>
      <c r="B10" s="11">
        <f>SUM(B7:B9)</f>
        <v>312054.00999999995</v>
      </c>
      <c r="C10" s="11">
        <f>SUM(C7:C9)</f>
        <v>312054.00999999995</v>
      </c>
      <c r="D10" s="32">
        <f t="shared" si="0"/>
        <v>0</v>
      </c>
    </row>
    <row r="11" spans="1:5" x14ac:dyDescent="0.2">
      <c r="A11" s="9" t="s">
        <v>10</v>
      </c>
      <c r="B11" s="10">
        <v>50000</v>
      </c>
      <c r="C11" s="10">
        <v>50000</v>
      </c>
      <c r="D11" s="32">
        <f t="shared" si="0"/>
        <v>0</v>
      </c>
    </row>
    <row r="12" spans="1:5" ht="15" x14ac:dyDescent="0.2">
      <c r="A12" s="12" t="s">
        <v>11</v>
      </c>
      <c r="B12" s="5"/>
      <c r="C12" s="5"/>
      <c r="D12" s="32">
        <f t="shared" si="0"/>
        <v>0</v>
      </c>
    </row>
    <row r="13" spans="1:5" ht="102" customHeight="1" x14ac:dyDescent="0.45">
      <c r="A13" s="13" t="s">
        <v>12</v>
      </c>
      <c r="B13" s="14">
        <v>93727</v>
      </c>
      <c r="C13" s="37">
        <v>93737</v>
      </c>
      <c r="D13" s="38">
        <f t="shared" si="0"/>
        <v>10</v>
      </c>
      <c r="E13" s="31" t="s">
        <v>310</v>
      </c>
    </row>
    <row r="14" spans="1:5" x14ac:dyDescent="0.2">
      <c r="A14" s="13" t="s">
        <v>13</v>
      </c>
      <c r="B14" s="14"/>
      <c r="C14" s="14"/>
      <c r="D14" s="32">
        <f t="shared" si="0"/>
        <v>0</v>
      </c>
    </row>
    <row r="15" spans="1:5" ht="25.5" x14ac:dyDescent="0.2">
      <c r="A15" s="13" t="s">
        <v>14</v>
      </c>
      <c r="B15" s="14">
        <v>78421.990000000005</v>
      </c>
      <c r="C15" s="14">
        <v>78421.990000000005</v>
      </c>
      <c r="D15" s="32">
        <f t="shared" si="0"/>
        <v>0</v>
      </c>
    </row>
    <row r="16" spans="1:5" ht="25.5" x14ac:dyDescent="0.2">
      <c r="A16" s="15" t="s">
        <v>15</v>
      </c>
      <c r="B16" s="16"/>
      <c r="C16" s="16"/>
      <c r="D16" s="32">
        <f t="shared" si="0"/>
        <v>0</v>
      </c>
    </row>
    <row r="17" spans="1:6" ht="25.5" x14ac:dyDescent="0.2">
      <c r="A17" s="11" t="s">
        <v>16</v>
      </c>
      <c r="B17" s="11">
        <f>SUM(B13:B16)</f>
        <v>172148.99</v>
      </c>
      <c r="C17" s="11">
        <f>SUM(C13:C16)</f>
        <v>172158.99</v>
      </c>
      <c r="D17" s="32">
        <f t="shared" si="0"/>
        <v>10</v>
      </c>
    </row>
    <row r="18" spans="1:6" x14ac:dyDescent="0.2">
      <c r="A18" s="11" t="s">
        <v>17</v>
      </c>
      <c r="B18" s="14">
        <v>35553.31</v>
      </c>
      <c r="C18" s="14">
        <v>35553.31</v>
      </c>
      <c r="D18" s="32">
        <f t="shared" si="0"/>
        <v>0</v>
      </c>
    </row>
    <row r="19" spans="1:6" ht="25.5" x14ac:dyDescent="0.2">
      <c r="A19" s="13" t="s">
        <v>18</v>
      </c>
      <c r="B19" s="14">
        <v>67929.63</v>
      </c>
      <c r="C19" s="14">
        <v>67929.63</v>
      </c>
      <c r="D19" s="32">
        <f t="shared" si="0"/>
        <v>0</v>
      </c>
    </row>
    <row r="20" spans="1:6" ht="25.5" x14ac:dyDescent="0.2">
      <c r="A20" s="13" t="s">
        <v>19</v>
      </c>
      <c r="B20" s="14">
        <v>0</v>
      </c>
      <c r="C20" s="14">
        <v>0</v>
      </c>
      <c r="D20" s="32">
        <f t="shared" si="0"/>
        <v>0</v>
      </c>
    </row>
    <row r="21" spans="1:6" x14ac:dyDescent="0.2">
      <c r="A21" s="13" t="s">
        <v>20</v>
      </c>
      <c r="B21" s="14">
        <v>0</v>
      </c>
      <c r="C21" s="14">
        <v>0</v>
      </c>
      <c r="D21" s="32">
        <f t="shared" si="0"/>
        <v>0</v>
      </c>
    </row>
    <row r="22" spans="1:6" x14ac:dyDescent="0.2">
      <c r="A22" s="13" t="s">
        <v>21</v>
      </c>
      <c r="B22" s="14">
        <v>0</v>
      </c>
      <c r="C22" s="14">
        <v>0</v>
      </c>
      <c r="D22" s="32">
        <f t="shared" si="0"/>
        <v>0</v>
      </c>
    </row>
    <row r="23" spans="1:6" x14ac:dyDescent="0.2">
      <c r="A23" s="13" t="s">
        <v>22</v>
      </c>
      <c r="B23" s="14">
        <v>4792.95</v>
      </c>
      <c r="C23" s="14">
        <v>4792.95</v>
      </c>
      <c r="D23" s="32">
        <f t="shared" si="0"/>
        <v>0</v>
      </c>
    </row>
    <row r="24" spans="1:6" x14ac:dyDescent="0.2">
      <c r="A24" s="11" t="s">
        <v>23</v>
      </c>
      <c r="B24" s="11">
        <f>SUM(B19:B23)</f>
        <v>72722.58</v>
      </c>
      <c r="C24" s="11">
        <f>SUM(C19:C23)</f>
        <v>72722.58</v>
      </c>
      <c r="D24" s="32">
        <f t="shared" si="0"/>
        <v>0</v>
      </c>
    </row>
    <row r="25" spans="1:6" x14ac:dyDescent="0.2">
      <c r="A25" s="11" t="s">
        <v>24</v>
      </c>
      <c r="B25" s="14">
        <v>339081.4</v>
      </c>
      <c r="C25" s="14">
        <v>339081.4</v>
      </c>
      <c r="D25" s="32">
        <f t="shared" si="0"/>
        <v>0</v>
      </c>
    </row>
    <row r="26" spans="1:6" x14ac:dyDescent="0.2">
      <c r="A26" s="11" t="s">
        <v>25</v>
      </c>
      <c r="B26" s="14">
        <v>0</v>
      </c>
      <c r="C26" s="14">
        <v>0</v>
      </c>
      <c r="D26" s="32">
        <f t="shared" si="0"/>
        <v>0</v>
      </c>
    </row>
    <row r="27" spans="1:6" x14ac:dyDescent="0.2">
      <c r="A27" s="11" t="s">
        <v>26</v>
      </c>
      <c r="B27" s="14">
        <v>0</v>
      </c>
      <c r="C27" s="14">
        <v>0</v>
      </c>
      <c r="D27" s="32">
        <f t="shared" si="0"/>
        <v>0</v>
      </c>
    </row>
    <row r="28" spans="1:6" x14ac:dyDescent="0.2">
      <c r="A28" s="11" t="s">
        <v>27</v>
      </c>
      <c r="B28" s="14">
        <v>0</v>
      </c>
      <c r="C28" s="14">
        <v>0</v>
      </c>
      <c r="D28" s="32">
        <f t="shared" si="0"/>
        <v>0</v>
      </c>
    </row>
    <row r="29" spans="1:6" x14ac:dyDescent="0.2">
      <c r="A29" s="11" t="s">
        <v>28</v>
      </c>
      <c r="B29" s="14">
        <v>80250.600000000006</v>
      </c>
      <c r="C29" s="14">
        <v>80250.600000000006</v>
      </c>
      <c r="D29" s="32">
        <f t="shared" si="0"/>
        <v>0</v>
      </c>
    </row>
    <row r="30" spans="1:6" x14ac:dyDescent="0.2">
      <c r="A30" s="11" t="s">
        <v>29</v>
      </c>
      <c r="B30" s="11">
        <f>B17+B18+B24+B25+B26+B27+B28+B29</f>
        <v>699756.88</v>
      </c>
      <c r="C30" s="11">
        <f>C17+C18+C24+C25+C26+C27+C28+C29</f>
        <v>699766.88</v>
      </c>
      <c r="D30" s="32">
        <f t="shared" si="0"/>
        <v>10</v>
      </c>
    </row>
    <row r="31" spans="1:6" x14ac:dyDescent="0.2">
      <c r="A31" s="11" t="s">
        <v>30</v>
      </c>
      <c r="B31" s="11">
        <f>B30+B10+B11</f>
        <v>1061810.8899999999</v>
      </c>
      <c r="C31" s="11">
        <f>C30+C10+C11</f>
        <v>1061820.8899999999</v>
      </c>
      <c r="D31" s="32">
        <f t="shared" si="0"/>
        <v>10</v>
      </c>
      <c r="F31" s="33"/>
    </row>
    <row r="32" spans="1:6" ht="15" x14ac:dyDescent="0.2">
      <c r="A32" s="7" t="s">
        <v>31</v>
      </c>
      <c r="B32" s="7"/>
      <c r="C32" s="7"/>
      <c r="D32" s="32">
        <f t="shared" si="0"/>
        <v>0</v>
      </c>
    </row>
    <row r="33" spans="1:4" x14ac:dyDescent="0.2">
      <c r="A33" s="11" t="s">
        <v>32</v>
      </c>
      <c r="B33" s="14"/>
      <c r="C33" s="14"/>
      <c r="D33" s="32">
        <f t="shared" si="0"/>
        <v>0</v>
      </c>
    </row>
    <row r="34" spans="1:4" ht="25.5" x14ac:dyDescent="0.2">
      <c r="A34" s="11" t="s">
        <v>33</v>
      </c>
      <c r="B34" s="14">
        <v>193657.69</v>
      </c>
      <c r="C34" s="14">
        <v>193657.69</v>
      </c>
      <c r="D34" s="32">
        <f t="shared" si="0"/>
        <v>0</v>
      </c>
    </row>
    <row r="35" spans="1:4" x14ac:dyDescent="0.2">
      <c r="A35" s="11" t="s">
        <v>34</v>
      </c>
      <c r="B35" s="14">
        <v>0</v>
      </c>
      <c r="C35" s="14">
        <v>0</v>
      </c>
      <c r="D35" s="32">
        <f t="shared" si="0"/>
        <v>0</v>
      </c>
    </row>
    <row r="36" spans="1:4" x14ac:dyDescent="0.2">
      <c r="A36" s="11" t="s">
        <v>35</v>
      </c>
      <c r="B36" s="14">
        <v>0</v>
      </c>
      <c r="C36" s="14">
        <v>0</v>
      </c>
      <c r="D36" s="32">
        <f t="shared" si="0"/>
        <v>0</v>
      </c>
    </row>
    <row r="37" spans="1:4" x14ac:dyDescent="0.2">
      <c r="A37" s="11" t="s">
        <v>36</v>
      </c>
      <c r="B37" s="14">
        <v>3427.1</v>
      </c>
      <c r="C37" s="14">
        <v>3427.1</v>
      </c>
      <c r="D37" s="32">
        <f t="shared" si="0"/>
        <v>0</v>
      </c>
    </row>
    <row r="38" spans="1:4" ht="25.5" x14ac:dyDescent="0.2">
      <c r="A38" s="11" t="s">
        <v>37</v>
      </c>
      <c r="B38" s="14">
        <v>148.4</v>
      </c>
      <c r="C38" s="14">
        <v>148.4</v>
      </c>
      <c r="D38" s="32">
        <f t="shared" si="0"/>
        <v>0</v>
      </c>
    </row>
    <row r="39" spans="1:4" x14ac:dyDescent="0.2">
      <c r="A39" s="11" t="s">
        <v>38</v>
      </c>
      <c r="B39" s="14">
        <v>0</v>
      </c>
      <c r="C39" s="14">
        <v>0</v>
      </c>
      <c r="D39" s="32">
        <f t="shared" si="0"/>
        <v>0</v>
      </c>
    </row>
    <row r="40" spans="1:4" x14ac:dyDescent="0.2">
      <c r="A40" s="11" t="s">
        <v>39</v>
      </c>
      <c r="B40" s="14">
        <v>0</v>
      </c>
      <c r="C40" s="14">
        <v>0</v>
      </c>
      <c r="D40" s="32">
        <f t="shared" si="0"/>
        <v>0</v>
      </c>
    </row>
    <row r="41" spans="1:4" ht="25.5" x14ac:dyDescent="0.2">
      <c r="A41" s="11" t="s">
        <v>40</v>
      </c>
      <c r="B41" s="14">
        <v>75698.509999999995</v>
      </c>
      <c r="C41" s="14">
        <v>75698.509999999995</v>
      </c>
      <c r="D41" s="32">
        <f t="shared" si="0"/>
        <v>0</v>
      </c>
    </row>
    <row r="42" spans="1:4" ht="25.5" x14ac:dyDescent="0.2">
      <c r="A42" s="11" t="s">
        <v>41</v>
      </c>
      <c r="B42" s="14">
        <v>94174.46</v>
      </c>
      <c r="C42" s="14">
        <v>94174.46</v>
      </c>
      <c r="D42" s="32">
        <f t="shared" si="0"/>
        <v>0</v>
      </c>
    </row>
    <row r="43" spans="1:4" x14ac:dyDescent="0.2">
      <c r="A43" s="11" t="s">
        <v>42</v>
      </c>
      <c r="B43" s="14">
        <v>186126.39</v>
      </c>
      <c r="C43" s="14">
        <v>186126.39</v>
      </c>
      <c r="D43" s="32">
        <f t="shared" si="0"/>
        <v>0</v>
      </c>
    </row>
    <row r="44" spans="1:4" x14ac:dyDescent="0.2">
      <c r="A44" s="11" t="s">
        <v>43</v>
      </c>
      <c r="B44" s="14">
        <v>0</v>
      </c>
      <c r="C44" s="14">
        <v>0</v>
      </c>
      <c r="D44" s="32">
        <f t="shared" si="0"/>
        <v>0</v>
      </c>
    </row>
    <row r="45" spans="1:4" ht="25.5" x14ac:dyDescent="0.2">
      <c r="A45" s="11" t="s">
        <v>44</v>
      </c>
      <c r="B45" s="14">
        <v>9866.4</v>
      </c>
      <c r="C45" s="14">
        <v>9866.4</v>
      </c>
      <c r="D45" s="32">
        <f t="shared" si="0"/>
        <v>0</v>
      </c>
    </row>
    <row r="46" spans="1:4" x14ac:dyDescent="0.2">
      <c r="A46" s="11" t="s">
        <v>45</v>
      </c>
      <c r="B46" s="14">
        <v>0</v>
      </c>
      <c r="C46" s="14">
        <v>0</v>
      </c>
      <c r="D46" s="32">
        <f t="shared" si="0"/>
        <v>0</v>
      </c>
    </row>
    <row r="47" spans="1:4" x14ac:dyDescent="0.2">
      <c r="A47" s="11" t="s">
        <v>46</v>
      </c>
      <c r="B47" s="14">
        <v>0</v>
      </c>
      <c r="C47" s="14">
        <v>0</v>
      </c>
      <c r="D47" s="32">
        <f t="shared" si="0"/>
        <v>0</v>
      </c>
    </row>
    <row r="48" spans="1:4" ht="25.5" x14ac:dyDescent="0.2">
      <c r="A48" s="11" t="s">
        <v>47</v>
      </c>
      <c r="B48" s="14">
        <v>0</v>
      </c>
      <c r="C48" s="14">
        <v>0</v>
      </c>
      <c r="D48" s="32">
        <f t="shared" si="0"/>
        <v>0</v>
      </c>
    </row>
    <row r="49" spans="1:4" ht="25.5" x14ac:dyDescent="0.2">
      <c r="A49" s="11" t="s">
        <v>48</v>
      </c>
      <c r="B49" s="14">
        <v>52456.800000000003</v>
      </c>
      <c r="C49" s="14">
        <v>52456.800000000003</v>
      </c>
      <c r="D49" s="32">
        <f t="shared" si="0"/>
        <v>0</v>
      </c>
    </row>
    <row r="50" spans="1:4" ht="25.5" x14ac:dyDescent="0.2">
      <c r="A50" s="11" t="s">
        <v>49</v>
      </c>
      <c r="B50" s="14"/>
      <c r="C50" s="14"/>
      <c r="D50" s="32">
        <f t="shared" si="0"/>
        <v>0</v>
      </c>
    </row>
    <row r="51" spans="1:4" ht="25.5" x14ac:dyDescent="0.2">
      <c r="A51" s="11" t="s">
        <v>50</v>
      </c>
      <c r="B51" s="14"/>
      <c r="C51" s="14"/>
      <c r="D51" s="32">
        <f t="shared" si="0"/>
        <v>0</v>
      </c>
    </row>
    <row r="52" spans="1:4" x14ac:dyDescent="0.2">
      <c r="A52" s="11" t="s">
        <v>51</v>
      </c>
      <c r="B52" s="14"/>
      <c r="C52" s="14"/>
      <c r="D52" s="32">
        <f t="shared" si="0"/>
        <v>0</v>
      </c>
    </row>
    <row r="53" spans="1:4" x14ac:dyDescent="0.2">
      <c r="A53" s="11" t="s">
        <v>52</v>
      </c>
      <c r="B53" s="14"/>
      <c r="C53" s="14"/>
      <c r="D53" s="32">
        <f t="shared" si="0"/>
        <v>0</v>
      </c>
    </row>
    <row r="54" spans="1:4" x14ac:dyDescent="0.2">
      <c r="A54" s="11" t="s">
        <v>53</v>
      </c>
      <c r="B54" s="14">
        <v>36893.56</v>
      </c>
      <c r="C54" s="14">
        <v>36893.56</v>
      </c>
      <c r="D54" s="32">
        <f t="shared" si="0"/>
        <v>0</v>
      </c>
    </row>
    <row r="55" spans="1:4" x14ac:dyDescent="0.2">
      <c r="A55" s="11" t="s">
        <v>54</v>
      </c>
      <c r="B55" s="14"/>
      <c r="C55" s="14"/>
      <c r="D55" s="32">
        <f t="shared" si="0"/>
        <v>0</v>
      </c>
    </row>
    <row r="56" spans="1:4" x14ac:dyDescent="0.2">
      <c r="A56" s="11" t="s">
        <v>55</v>
      </c>
      <c r="B56" s="14">
        <v>80250.600000000006</v>
      </c>
      <c r="C56" s="14">
        <v>80250.600000000006</v>
      </c>
      <c r="D56" s="32">
        <f t="shared" si="0"/>
        <v>0</v>
      </c>
    </row>
    <row r="57" spans="1:4" x14ac:dyDescent="0.2">
      <c r="A57" s="11" t="s">
        <v>56</v>
      </c>
      <c r="B57" s="11">
        <f>SUM(B33:B56)</f>
        <v>732699.91</v>
      </c>
      <c r="C57" s="11">
        <f>SUM(C33:C56)</f>
        <v>732699.91</v>
      </c>
      <c r="D57" s="32">
        <f t="shared" si="0"/>
        <v>0</v>
      </c>
    </row>
    <row r="58" spans="1:4" ht="15" x14ac:dyDescent="0.2">
      <c r="A58" s="7" t="s">
        <v>57</v>
      </c>
      <c r="B58" s="7"/>
      <c r="C58" s="7"/>
      <c r="D58" s="32">
        <f t="shared" si="0"/>
        <v>0</v>
      </c>
    </row>
    <row r="59" spans="1:4" x14ac:dyDescent="0.2">
      <c r="A59" s="11" t="s">
        <v>32</v>
      </c>
      <c r="B59" s="14"/>
      <c r="C59" s="14"/>
      <c r="D59" s="32">
        <f t="shared" si="0"/>
        <v>0</v>
      </c>
    </row>
    <row r="60" spans="1:4" x14ac:dyDescent="0.2">
      <c r="A60" s="11" t="s">
        <v>58</v>
      </c>
      <c r="B60" s="14">
        <v>251087.9</v>
      </c>
      <c r="C60" s="14">
        <v>251087.9</v>
      </c>
      <c r="D60" s="32">
        <f t="shared" si="0"/>
        <v>0</v>
      </c>
    </row>
    <row r="61" spans="1:4" x14ac:dyDescent="0.2">
      <c r="A61" s="11" t="s">
        <v>59</v>
      </c>
      <c r="B61" s="14">
        <v>375341.59</v>
      </c>
      <c r="C61" s="14">
        <v>375341.59</v>
      </c>
      <c r="D61" s="32">
        <f t="shared" si="0"/>
        <v>0</v>
      </c>
    </row>
    <row r="62" spans="1:4" x14ac:dyDescent="0.2">
      <c r="A62" s="11" t="s">
        <v>60</v>
      </c>
      <c r="B62" s="14"/>
      <c r="C62" s="14"/>
      <c r="D62" s="32">
        <f t="shared" si="0"/>
        <v>0</v>
      </c>
    </row>
    <row r="63" spans="1:4" x14ac:dyDescent="0.2">
      <c r="A63" s="11" t="s">
        <v>61</v>
      </c>
      <c r="B63" s="14">
        <v>26019.82</v>
      </c>
      <c r="C63" s="14">
        <v>26019.82</v>
      </c>
      <c r="D63" s="32">
        <f t="shared" si="0"/>
        <v>0</v>
      </c>
    </row>
    <row r="64" spans="1:4" ht="25.5" x14ac:dyDescent="0.2">
      <c r="A64" s="11" t="s">
        <v>62</v>
      </c>
      <c r="B64" s="14"/>
      <c r="C64" s="14"/>
      <c r="D64" s="32">
        <f t="shared" si="0"/>
        <v>0</v>
      </c>
    </row>
    <row r="65" spans="1:5" x14ac:dyDescent="0.2">
      <c r="A65" s="11" t="s">
        <v>63</v>
      </c>
      <c r="B65" s="14">
        <v>80250.600000000006</v>
      </c>
      <c r="C65" s="14">
        <v>80250.600000000006</v>
      </c>
      <c r="D65" s="32">
        <f t="shared" si="0"/>
        <v>0</v>
      </c>
    </row>
    <row r="66" spans="1:5" x14ac:dyDescent="0.2">
      <c r="A66" s="11" t="s">
        <v>64</v>
      </c>
      <c r="B66" s="11">
        <f>SUM(B59:B65)</f>
        <v>732699.90999999992</v>
      </c>
      <c r="C66" s="11">
        <f>SUM(C59:C65)</f>
        <v>732699.90999999992</v>
      </c>
      <c r="D66" s="32">
        <f t="shared" si="0"/>
        <v>0</v>
      </c>
      <c r="E66" s="2" t="s">
        <v>306</v>
      </c>
    </row>
    <row r="67" spans="1:5" ht="30" x14ac:dyDescent="0.2">
      <c r="A67" s="7" t="s">
        <v>65</v>
      </c>
      <c r="B67" s="7"/>
      <c r="C67" s="7"/>
      <c r="D67" s="32">
        <f t="shared" si="0"/>
        <v>0</v>
      </c>
    </row>
    <row r="68" spans="1:5" ht="25.5" x14ac:dyDescent="0.2">
      <c r="A68" s="13" t="s">
        <v>66</v>
      </c>
      <c r="B68" s="14">
        <v>91651.839999999997</v>
      </c>
      <c r="C68" s="14">
        <v>95651.839999999997</v>
      </c>
      <c r="D68" s="32">
        <f t="shared" si="0"/>
        <v>4000</v>
      </c>
      <c r="E68" s="31" t="s">
        <v>311</v>
      </c>
    </row>
    <row r="69" spans="1:5" x14ac:dyDescent="0.2">
      <c r="A69" s="13" t="s">
        <v>67</v>
      </c>
      <c r="B69" s="14">
        <v>14934.49</v>
      </c>
      <c r="C69" s="14">
        <v>14934.49</v>
      </c>
      <c r="D69" s="32">
        <f t="shared" ref="D69:D132" si="1">+C69-B69</f>
        <v>0</v>
      </c>
    </row>
    <row r="70" spans="1:5" x14ac:dyDescent="0.2">
      <c r="A70" s="13" t="s">
        <v>68</v>
      </c>
      <c r="B70" s="14">
        <v>86767.02</v>
      </c>
      <c r="C70" s="14">
        <v>86767.02</v>
      </c>
      <c r="D70" s="32">
        <f t="shared" si="1"/>
        <v>0</v>
      </c>
    </row>
    <row r="71" spans="1:5" x14ac:dyDescent="0.2">
      <c r="A71" s="13" t="s">
        <v>69</v>
      </c>
      <c r="B71" s="14">
        <v>29693.91</v>
      </c>
      <c r="C71" s="14">
        <v>29693.91</v>
      </c>
      <c r="D71" s="32">
        <f t="shared" si="1"/>
        <v>0</v>
      </c>
    </row>
    <row r="72" spans="1:5" x14ac:dyDescent="0.2">
      <c r="A72" s="13" t="s">
        <v>70</v>
      </c>
      <c r="B72" s="14"/>
      <c r="C72" s="14"/>
      <c r="D72" s="32">
        <f t="shared" si="1"/>
        <v>0</v>
      </c>
    </row>
    <row r="73" spans="1:5" x14ac:dyDescent="0.2">
      <c r="A73" s="13" t="s">
        <v>71</v>
      </c>
      <c r="B73" s="14"/>
      <c r="C73" s="14"/>
      <c r="D73" s="32">
        <f t="shared" si="1"/>
        <v>0</v>
      </c>
    </row>
    <row r="74" spans="1:5" x14ac:dyDescent="0.2">
      <c r="A74" s="13" t="s">
        <v>72</v>
      </c>
      <c r="B74" s="14">
        <v>10873.74</v>
      </c>
      <c r="C74" s="14">
        <v>10873.74</v>
      </c>
      <c r="D74" s="32">
        <f t="shared" si="1"/>
        <v>0</v>
      </c>
    </row>
    <row r="75" spans="1:5" x14ac:dyDescent="0.2">
      <c r="A75" s="13" t="s">
        <v>73</v>
      </c>
      <c r="B75" s="14"/>
      <c r="C75" s="14"/>
      <c r="D75" s="32">
        <f t="shared" si="1"/>
        <v>0</v>
      </c>
    </row>
    <row r="76" spans="1:5" ht="25.5" x14ac:dyDescent="0.2">
      <c r="A76" s="13" t="s">
        <v>74</v>
      </c>
      <c r="B76" s="14"/>
      <c r="C76" s="14"/>
      <c r="D76" s="32">
        <f t="shared" si="1"/>
        <v>0</v>
      </c>
    </row>
    <row r="77" spans="1:5" x14ac:dyDescent="0.2">
      <c r="A77" s="13" t="s">
        <v>75</v>
      </c>
      <c r="B77" s="14">
        <v>13166.9</v>
      </c>
      <c r="C77" s="14">
        <v>13166.9</v>
      </c>
      <c r="D77" s="32">
        <f t="shared" si="1"/>
        <v>0</v>
      </c>
    </row>
    <row r="78" spans="1:5" x14ac:dyDescent="0.2">
      <c r="A78" s="11" t="s">
        <v>76</v>
      </c>
      <c r="B78" s="11">
        <f>SUM(B68:B77)</f>
        <v>247087.9</v>
      </c>
      <c r="C78" s="11">
        <f>SUM(C68:C77)</f>
        <v>251087.9</v>
      </c>
      <c r="D78" s="32">
        <f t="shared" si="1"/>
        <v>4000</v>
      </c>
      <c r="E78" s="2" t="s">
        <v>307</v>
      </c>
    </row>
    <row r="79" spans="1:5" ht="25.5" x14ac:dyDescent="0.2">
      <c r="A79" s="13" t="s">
        <v>77</v>
      </c>
      <c r="B79" s="14"/>
      <c r="C79" s="14"/>
      <c r="D79" s="32">
        <f t="shared" si="1"/>
        <v>0</v>
      </c>
    </row>
    <row r="80" spans="1:5" ht="25.5" x14ac:dyDescent="0.2">
      <c r="A80" s="13" t="s">
        <v>78</v>
      </c>
      <c r="B80" s="14">
        <v>231218.52</v>
      </c>
      <c r="C80" s="14">
        <v>231218.52</v>
      </c>
      <c r="D80" s="32">
        <f t="shared" si="1"/>
        <v>0</v>
      </c>
    </row>
    <row r="81" spans="1:4" x14ac:dyDescent="0.2">
      <c r="A81" s="13" t="s">
        <v>79</v>
      </c>
      <c r="B81" s="14"/>
      <c r="C81" s="14"/>
      <c r="D81" s="32">
        <f t="shared" si="1"/>
        <v>0</v>
      </c>
    </row>
    <row r="82" spans="1:4" x14ac:dyDescent="0.2">
      <c r="A82" s="13" t="s">
        <v>80</v>
      </c>
      <c r="B82" s="14"/>
      <c r="C82" s="14"/>
      <c r="D82" s="32">
        <f t="shared" si="1"/>
        <v>0</v>
      </c>
    </row>
    <row r="83" spans="1:4" x14ac:dyDescent="0.2">
      <c r="A83" s="13" t="s">
        <v>81</v>
      </c>
      <c r="B83" s="14">
        <v>144123.07</v>
      </c>
      <c r="C83" s="14">
        <v>144123.07</v>
      </c>
      <c r="D83" s="32">
        <f t="shared" si="1"/>
        <v>0</v>
      </c>
    </row>
    <row r="84" spans="1:4" x14ac:dyDescent="0.2">
      <c r="A84" s="11" t="s">
        <v>82</v>
      </c>
      <c r="B84" s="11">
        <f>SUM(B79:B83)</f>
        <v>375341.58999999997</v>
      </c>
      <c r="C84" s="11">
        <f>SUM(C79:C83)</f>
        <v>375341.58999999997</v>
      </c>
      <c r="D84" s="32">
        <f t="shared" si="1"/>
        <v>0</v>
      </c>
    </row>
    <row r="85" spans="1:4" x14ac:dyDescent="0.2">
      <c r="A85" s="13" t="s">
        <v>83</v>
      </c>
      <c r="B85" s="14">
        <v>0</v>
      </c>
      <c r="C85" s="14">
        <v>0</v>
      </c>
      <c r="D85" s="32">
        <f t="shared" si="1"/>
        <v>0</v>
      </c>
    </row>
    <row r="86" spans="1:4" x14ac:dyDescent="0.2">
      <c r="A86" s="13" t="s">
        <v>84</v>
      </c>
      <c r="B86" s="14">
        <v>0</v>
      </c>
      <c r="C86" s="14">
        <v>0</v>
      </c>
      <c r="D86" s="32">
        <f t="shared" si="1"/>
        <v>0</v>
      </c>
    </row>
    <row r="87" spans="1:4" ht="25.5" x14ac:dyDescent="0.2">
      <c r="A87" s="13" t="s">
        <v>85</v>
      </c>
      <c r="B87" s="14">
        <v>0</v>
      </c>
      <c r="C87" s="14">
        <v>0</v>
      </c>
      <c r="D87" s="32">
        <f t="shared" si="1"/>
        <v>0</v>
      </c>
    </row>
    <row r="88" spans="1:4" ht="25.5" x14ac:dyDescent="0.2">
      <c r="A88" s="13" t="s">
        <v>86</v>
      </c>
      <c r="B88" s="14">
        <v>0</v>
      </c>
      <c r="C88" s="14">
        <v>0</v>
      </c>
      <c r="D88" s="32">
        <f t="shared" si="1"/>
        <v>0</v>
      </c>
    </row>
    <row r="89" spans="1:4" ht="25.5" x14ac:dyDescent="0.2">
      <c r="A89" s="11" t="s">
        <v>87</v>
      </c>
      <c r="B89" s="11">
        <f>SUM(B85:B88)</f>
        <v>0</v>
      </c>
      <c r="C89" s="11">
        <f>SUM(C85:C88)</f>
        <v>0</v>
      </c>
      <c r="D89" s="32">
        <f t="shared" si="1"/>
        <v>0</v>
      </c>
    </row>
    <row r="90" spans="1:4" x14ac:dyDescent="0.2">
      <c r="A90" s="13" t="s">
        <v>88</v>
      </c>
      <c r="B90" s="14">
        <v>0</v>
      </c>
      <c r="C90" s="14">
        <v>0</v>
      </c>
      <c r="D90" s="32">
        <f t="shared" si="1"/>
        <v>0</v>
      </c>
    </row>
    <row r="91" spans="1:4" x14ac:dyDescent="0.2">
      <c r="A91" s="13" t="s">
        <v>89</v>
      </c>
      <c r="B91" s="14">
        <v>0</v>
      </c>
      <c r="C91" s="14">
        <v>0</v>
      </c>
      <c r="D91" s="32">
        <f t="shared" si="1"/>
        <v>0</v>
      </c>
    </row>
    <row r="92" spans="1:4" ht="25.5" x14ac:dyDescent="0.2">
      <c r="A92" s="13" t="s">
        <v>90</v>
      </c>
      <c r="B92" s="14">
        <v>26019.82</v>
      </c>
      <c r="C92" s="14">
        <v>26019.82</v>
      </c>
      <c r="D92" s="32">
        <f t="shared" si="1"/>
        <v>0</v>
      </c>
    </row>
    <row r="93" spans="1:4" ht="25.5" x14ac:dyDescent="0.2">
      <c r="A93" s="13" t="s">
        <v>91</v>
      </c>
      <c r="B93" s="14">
        <v>0</v>
      </c>
      <c r="C93" s="14">
        <v>0</v>
      </c>
      <c r="D93" s="32">
        <f t="shared" si="1"/>
        <v>0</v>
      </c>
    </row>
    <row r="94" spans="1:4" x14ac:dyDescent="0.2">
      <c r="A94" s="13" t="s">
        <v>92</v>
      </c>
      <c r="B94" s="14">
        <v>0</v>
      </c>
      <c r="C94" s="14">
        <v>0</v>
      </c>
      <c r="D94" s="32">
        <f t="shared" si="1"/>
        <v>0</v>
      </c>
    </row>
    <row r="95" spans="1:4" x14ac:dyDescent="0.2">
      <c r="A95" s="11" t="s">
        <v>93</v>
      </c>
      <c r="B95" s="11">
        <f>SUM(B90:B94)</f>
        <v>26019.82</v>
      </c>
      <c r="C95" s="11">
        <f>SUM(C90:C94)</f>
        <v>26019.82</v>
      </c>
      <c r="D95" s="32">
        <f t="shared" si="1"/>
        <v>0</v>
      </c>
    </row>
    <row r="96" spans="1:4" ht="25.5" x14ac:dyDescent="0.2">
      <c r="A96" s="11" t="s">
        <v>94</v>
      </c>
      <c r="B96" s="14">
        <v>0</v>
      </c>
      <c r="C96" s="14">
        <v>0</v>
      </c>
      <c r="D96" s="32">
        <f t="shared" si="1"/>
        <v>0</v>
      </c>
    </row>
    <row r="97" spans="1:5" ht="25.5" x14ac:dyDescent="0.2">
      <c r="A97" s="11" t="s">
        <v>95</v>
      </c>
      <c r="B97" s="14">
        <v>80250.600000000006</v>
      </c>
      <c r="C97" s="14">
        <v>80250.600000000006</v>
      </c>
      <c r="D97" s="32">
        <f t="shared" si="1"/>
        <v>0</v>
      </c>
    </row>
    <row r="98" spans="1:5" x14ac:dyDescent="0.2">
      <c r="A98" s="11" t="s">
        <v>96</v>
      </c>
      <c r="B98" s="11">
        <f>B78+B84+B89+B95+B96+B97</f>
        <v>728699.90999999992</v>
      </c>
      <c r="C98" s="11">
        <f>C78+C84+C89+C95+C96+C97</f>
        <v>732699.90999999992</v>
      </c>
      <c r="D98" s="32">
        <f t="shared" si="1"/>
        <v>4000</v>
      </c>
      <c r="E98" s="2" t="s">
        <v>307</v>
      </c>
    </row>
    <row r="99" spans="1:5" ht="30" x14ac:dyDescent="0.2">
      <c r="A99" s="7" t="s">
        <v>97</v>
      </c>
      <c r="B99" s="7"/>
      <c r="C99" s="7"/>
      <c r="D99" s="32">
        <f t="shared" si="1"/>
        <v>0</v>
      </c>
    </row>
    <row r="100" spans="1:5" x14ac:dyDescent="0.2">
      <c r="A100" s="13" t="s">
        <v>98</v>
      </c>
      <c r="B100" s="14">
        <v>55000</v>
      </c>
      <c r="C100" s="14">
        <v>55000</v>
      </c>
      <c r="D100" s="32">
        <f t="shared" si="1"/>
        <v>0</v>
      </c>
    </row>
    <row r="101" spans="1:5" ht="25.5" x14ac:dyDescent="0.2">
      <c r="A101" s="13" t="s">
        <v>99</v>
      </c>
      <c r="B101" s="14">
        <v>0</v>
      </c>
      <c r="C101" s="14">
        <v>0</v>
      </c>
      <c r="D101" s="32">
        <f t="shared" si="1"/>
        <v>0</v>
      </c>
    </row>
    <row r="102" spans="1:5" x14ac:dyDescent="0.2">
      <c r="A102" s="13" t="s">
        <v>100</v>
      </c>
      <c r="B102" s="14">
        <v>0</v>
      </c>
      <c r="C102" s="14">
        <v>0</v>
      </c>
      <c r="D102" s="32">
        <f t="shared" si="1"/>
        <v>0</v>
      </c>
    </row>
    <row r="103" spans="1:5" x14ac:dyDescent="0.2">
      <c r="A103" s="13" t="s">
        <v>101</v>
      </c>
      <c r="B103" s="14">
        <v>0</v>
      </c>
      <c r="C103" s="14">
        <v>0</v>
      </c>
      <c r="D103" s="32">
        <f t="shared" si="1"/>
        <v>0</v>
      </c>
    </row>
    <row r="104" spans="1:5" ht="25.5" x14ac:dyDescent="0.2">
      <c r="A104" s="13" t="s">
        <v>102</v>
      </c>
      <c r="B104" s="14">
        <v>28000</v>
      </c>
      <c r="C104" s="14">
        <v>28000</v>
      </c>
      <c r="D104" s="32">
        <f t="shared" si="1"/>
        <v>0</v>
      </c>
    </row>
    <row r="105" spans="1:5" ht="25.5" x14ac:dyDescent="0.2">
      <c r="A105" s="13" t="s">
        <v>103</v>
      </c>
      <c r="B105" s="14">
        <v>1737</v>
      </c>
      <c r="C105" s="14">
        <v>1737</v>
      </c>
      <c r="D105" s="32">
        <f t="shared" si="1"/>
        <v>0</v>
      </c>
    </row>
    <row r="106" spans="1:5" ht="25.5" x14ac:dyDescent="0.2">
      <c r="A106" s="13" t="s">
        <v>104</v>
      </c>
      <c r="B106" s="17"/>
      <c r="C106" s="17"/>
      <c r="D106" s="32">
        <f t="shared" si="1"/>
        <v>0</v>
      </c>
    </row>
    <row r="107" spans="1:5" ht="25.5" x14ac:dyDescent="0.2">
      <c r="A107" s="13" t="s">
        <v>105</v>
      </c>
      <c r="B107" s="17"/>
      <c r="C107" s="17"/>
      <c r="D107" s="32">
        <f t="shared" si="1"/>
        <v>0</v>
      </c>
    </row>
    <row r="108" spans="1:5" ht="25.5" x14ac:dyDescent="0.2">
      <c r="A108" s="13" t="s">
        <v>106</v>
      </c>
      <c r="B108" s="17">
        <v>9000</v>
      </c>
      <c r="C108" s="17">
        <v>9000</v>
      </c>
      <c r="D108" s="32">
        <f t="shared" si="1"/>
        <v>0</v>
      </c>
    </row>
    <row r="109" spans="1:5" x14ac:dyDescent="0.2">
      <c r="A109" s="13" t="s">
        <v>107</v>
      </c>
      <c r="B109" s="17">
        <v>78421.990000000005</v>
      </c>
      <c r="C109" s="17">
        <v>78421.990000000005</v>
      </c>
      <c r="D109" s="32">
        <f t="shared" si="1"/>
        <v>0</v>
      </c>
    </row>
    <row r="110" spans="1:5" ht="25.5" x14ac:dyDescent="0.2">
      <c r="A110" s="13" t="s">
        <v>108</v>
      </c>
      <c r="B110" s="17"/>
      <c r="C110" s="17"/>
      <c r="D110" s="32">
        <f t="shared" si="1"/>
        <v>0</v>
      </c>
    </row>
    <row r="111" spans="1:5" x14ac:dyDescent="0.2">
      <c r="A111" s="13" t="s">
        <v>109</v>
      </c>
      <c r="B111" s="17"/>
      <c r="C111" s="17"/>
      <c r="D111" s="32">
        <f t="shared" si="1"/>
        <v>0</v>
      </c>
    </row>
    <row r="112" spans="1:5" x14ac:dyDescent="0.2">
      <c r="A112" s="13" t="s">
        <v>110</v>
      </c>
      <c r="B112" s="17"/>
      <c r="C112" s="17"/>
      <c r="D112" s="32">
        <f t="shared" si="1"/>
        <v>0</v>
      </c>
    </row>
    <row r="113" spans="1:4" ht="25.5" x14ac:dyDescent="0.2">
      <c r="A113" s="13" t="s">
        <v>111</v>
      </c>
      <c r="B113" s="17"/>
      <c r="C113" s="17"/>
      <c r="D113" s="32">
        <f t="shared" si="1"/>
        <v>0</v>
      </c>
    </row>
    <row r="114" spans="1:4" ht="25.5" x14ac:dyDescent="0.2">
      <c r="A114" s="13" t="s">
        <v>112</v>
      </c>
      <c r="B114" s="17"/>
      <c r="C114" s="17"/>
      <c r="D114" s="32">
        <f t="shared" si="1"/>
        <v>0</v>
      </c>
    </row>
    <row r="115" spans="1:4" ht="25.5" x14ac:dyDescent="0.2">
      <c r="A115" s="13" t="s">
        <v>113</v>
      </c>
      <c r="B115" s="17"/>
      <c r="C115" s="17"/>
      <c r="D115" s="32">
        <f t="shared" si="1"/>
        <v>0</v>
      </c>
    </row>
    <row r="116" spans="1:4" x14ac:dyDescent="0.2">
      <c r="A116" s="13" t="s">
        <v>114</v>
      </c>
      <c r="B116" s="17"/>
      <c r="C116" s="17"/>
      <c r="D116" s="32">
        <f t="shared" si="1"/>
        <v>0</v>
      </c>
    </row>
    <row r="117" spans="1:4" ht="15" x14ac:dyDescent="0.2">
      <c r="A117" s="7" t="s">
        <v>115</v>
      </c>
      <c r="B117" s="7"/>
      <c r="C117" s="7"/>
      <c r="D117" s="32">
        <f t="shared" si="1"/>
        <v>0</v>
      </c>
    </row>
    <row r="118" spans="1:4" ht="15" x14ac:dyDescent="0.2">
      <c r="A118" s="12" t="s">
        <v>116</v>
      </c>
      <c r="B118" s="5"/>
      <c r="C118" s="5"/>
      <c r="D118" s="32">
        <f t="shared" si="1"/>
        <v>0</v>
      </c>
    </row>
    <row r="119" spans="1:4" ht="25.5" x14ac:dyDescent="0.2">
      <c r="A119" s="13" t="s">
        <v>16</v>
      </c>
      <c r="B119" s="14">
        <v>174210</v>
      </c>
      <c r="C119" s="14">
        <v>174210</v>
      </c>
      <c r="D119" s="32">
        <f t="shared" si="1"/>
        <v>0</v>
      </c>
    </row>
    <row r="120" spans="1:4" x14ac:dyDescent="0.2">
      <c r="A120" s="13" t="s">
        <v>17</v>
      </c>
      <c r="B120" s="14">
        <v>48338</v>
      </c>
      <c r="C120" s="14">
        <v>48338</v>
      </c>
      <c r="D120" s="32">
        <f t="shared" si="1"/>
        <v>0</v>
      </c>
    </row>
    <row r="121" spans="1:4" x14ac:dyDescent="0.2">
      <c r="A121" s="13" t="s">
        <v>23</v>
      </c>
      <c r="B121" s="14">
        <v>98340</v>
      </c>
      <c r="C121" s="14">
        <v>98340</v>
      </c>
      <c r="D121" s="32">
        <f t="shared" si="1"/>
        <v>0</v>
      </c>
    </row>
    <row r="122" spans="1:4" x14ac:dyDescent="0.2">
      <c r="A122" s="13" t="s">
        <v>24</v>
      </c>
      <c r="B122" s="14">
        <v>58000</v>
      </c>
      <c r="C122" s="14">
        <v>58000</v>
      </c>
      <c r="D122" s="32">
        <f t="shared" si="1"/>
        <v>0</v>
      </c>
    </row>
    <row r="123" spans="1:4" x14ac:dyDescent="0.2">
      <c r="A123" s="13" t="s">
        <v>25</v>
      </c>
      <c r="B123" s="14"/>
      <c r="C123" s="14"/>
      <c r="D123" s="32">
        <f t="shared" si="1"/>
        <v>0</v>
      </c>
    </row>
    <row r="124" spans="1:4" x14ac:dyDescent="0.2">
      <c r="A124" s="13" t="s">
        <v>26</v>
      </c>
      <c r="B124" s="14"/>
      <c r="C124" s="14"/>
      <c r="D124" s="32">
        <f t="shared" si="1"/>
        <v>0</v>
      </c>
    </row>
    <row r="125" spans="1:4" x14ac:dyDescent="0.2">
      <c r="A125" s="13" t="s">
        <v>27</v>
      </c>
      <c r="B125" s="14">
        <v>60000</v>
      </c>
      <c r="C125" s="14">
        <v>60000</v>
      </c>
      <c r="D125" s="32">
        <f t="shared" si="1"/>
        <v>0</v>
      </c>
    </row>
    <row r="126" spans="1:4" x14ac:dyDescent="0.2">
      <c r="A126" s="13" t="s">
        <v>28</v>
      </c>
      <c r="B126" s="14">
        <v>211000</v>
      </c>
      <c r="C126" s="14">
        <v>211000</v>
      </c>
      <c r="D126" s="32">
        <f t="shared" si="1"/>
        <v>0</v>
      </c>
    </row>
    <row r="127" spans="1:4" x14ac:dyDescent="0.2">
      <c r="A127" s="13" t="s">
        <v>117</v>
      </c>
      <c r="B127" s="14"/>
      <c r="C127" s="14"/>
      <c r="D127" s="32">
        <f t="shared" si="1"/>
        <v>0</v>
      </c>
    </row>
    <row r="128" spans="1:4" x14ac:dyDescent="0.2">
      <c r="A128" s="13" t="s">
        <v>9</v>
      </c>
      <c r="B128" s="14"/>
      <c r="C128" s="14"/>
      <c r="D128" s="32">
        <f t="shared" si="1"/>
        <v>0</v>
      </c>
    </row>
    <row r="129" spans="1:4" x14ac:dyDescent="0.2">
      <c r="A129" s="11" t="s">
        <v>118</v>
      </c>
      <c r="B129" s="11">
        <f>SUM(B119:B128)</f>
        <v>649888</v>
      </c>
      <c r="C129" s="11">
        <f>SUM(C119:C128)</f>
        <v>649888</v>
      </c>
      <c r="D129" s="32">
        <f t="shared" si="1"/>
        <v>0</v>
      </c>
    </row>
    <row r="130" spans="1:4" ht="15" x14ac:dyDescent="0.2">
      <c r="A130" s="12" t="s">
        <v>119</v>
      </c>
      <c r="B130" s="5"/>
      <c r="C130" s="5"/>
      <c r="D130" s="32">
        <f t="shared" si="1"/>
        <v>0</v>
      </c>
    </row>
    <row r="131" spans="1:4" x14ac:dyDescent="0.2">
      <c r="A131" s="13" t="s">
        <v>32</v>
      </c>
      <c r="B131" s="14"/>
      <c r="C131" s="14"/>
      <c r="D131" s="32">
        <f t="shared" si="1"/>
        <v>0</v>
      </c>
    </row>
    <row r="132" spans="1:4" x14ac:dyDescent="0.2">
      <c r="A132" s="13" t="s">
        <v>58</v>
      </c>
      <c r="B132" s="14">
        <v>294866</v>
      </c>
      <c r="C132" s="14">
        <v>294866</v>
      </c>
      <c r="D132" s="32">
        <f t="shared" si="1"/>
        <v>0</v>
      </c>
    </row>
    <row r="133" spans="1:4" x14ac:dyDescent="0.2">
      <c r="A133" s="13" t="s">
        <v>59</v>
      </c>
      <c r="B133" s="14">
        <v>58000</v>
      </c>
      <c r="C133" s="14">
        <v>58000</v>
      </c>
      <c r="D133" s="32">
        <f t="shared" ref="D133:D196" si="2">+C133-B133</f>
        <v>0</v>
      </c>
    </row>
    <row r="134" spans="1:4" x14ac:dyDescent="0.2">
      <c r="A134" s="13" t="s">
        <v>60</v>
      </c>
      <c r="B134" s="14"/>
      <c r="C134" s="14"/>
      <c r="D134" s="32">
        <f t="shared" si="2"/>
        <v>0</v>
      </c>
    </row>
    <row r="135" spans="1:4" x14ac:dyDescent="0.2">
      <c r="A135" s="13" t="s">
        <v>61</v>
      </c>
      <c r="B135" s="14">
        <v>26022</v>
      </c>
      <c r="C135" s="14">
        <v>26022</v>
      </c>
      <c r="D135" s="32">
        <f t="shared" si="2"/>
        <v>0</v>
      </c>
    </row>
    <row r="136" spans="1:4" ht="25.5" x14ac:dyDescent="0.2">
      <c r="A136" s="13" t="s">
        <v>62</v>
      </c>
      <c r="B136" s="14">
        <v>60000</v>
      </c>
      <c r="C136" s="14">
        <v>60000</v>
      </c>
      <c r="D136" s="32">
        <f t="shared" si="2"/>
        <v>0</v>
      </c>
    </row>
    <row r="137" spans="1:4" x14ac:dyDescent="0.2">
      <c r="A137" s="13" t="s">
        <v>63</v>
      </c>
      <c r="B137" s="14">
        <v>211000</v>
      </c>
      <c r="C137" s="14">
        <v>211000</v>
      </c>
      <c r="D137" s="32">
        <f t="shared" si="2"/>
        <v>0</v>
      </c>
    </row>
    <row r="138" spans="1:4" x14ac:dyDescent="0.2">
      <c r="A138" s="11" t="s">
        <v>120</v>
      </c>
      <c r="B138" s="11">
        <f>IF(SUM(B131:B137)=B129,SUM(B131:B137),"ERRORE")</f>
        <v>649888</v>
      </c>
      <c r="C138" s="11">
        <f>IF(SUM(C131:C137)=C129,SUM(C131:C137),"ERRORE")</f>
        <v>649888</v>
      </c>
      <c r="D138" s="32">
        <f t="shared" si="2"/>
        <v>0</v>
      </c>
    </row>
    <row r="139" spans="1:4" ht="30" x14ac:dyDescent="0.2">
      <c r="A139" s="7" t="s">
        <v>121</v>
      </c>
      <c r="B139" s="7"/>
      <c r="C139" s="7"/>
      <c r="D139" s="32">
        <f t="shared" si="2"/>
        <v>0</v>
      </c>
    </row>
    <row r="140" spans="1:4" ht="15" x14ac:dyDescent="0.2">
      <c r="A140" s="12" t="s">
        <v>122</v>
      </c>
      <c r="B140" s="5"/>
      <c r="C140" s="5"/>
      <c r="D140" s="32">
        <f t="shared" si="2"/>
        <v>0</v>
      </c>
    </row>
    <row r="141" spans="1:4" ht="25.5" x14ac:dyDescent="0.2">
      <c r="A141" s="13" t="s">
        <v>16</v>
      </c>
      <c r="B141" s="14">
        <v>173710</v>
      </c>
      <c r="C141" s="14">
        <v>173710</v>
      </c>
      <c r="D141" s="32">
        <f t="shared" si="2"/>
        <v>0</v>
      </c>
    </row>
    <row r="142" spans="1:4" x14ac:dyDescent="0.2">
      <c r="A142" s="13" t="s">
        <v>17</v>
      </c>
      <c r="B142" s="14">
        <v>57794.14</v>
      </c>
      <c r="C142" s="14">
        <v>57794.14</v>
      </c>
      <c r="D142" s="32">
        <f t="shared" si="2"/>
        <v>0</v>
      </c>
    </row>
    <row r="143" spans="1:4" x14ac:dyDescent="0.2">
      <c r="A143" s="13" t="s">
        <v>23</v>
      </c>
      <c r="B143" s="14">
        <v>94540</v>
      </c>
      <c r="C143" s="14">
        <v>94540</v>
      </c>
      <c r="D143" s="32">
        <f t="shared" si="2"/>
        <v>0</v>
      </c>
    </row>
    <row r="144" spans="1:4" x14ac:dyDescent="0.2">
      <c r="A144" s="13" t="s">
        <v>24</v>
      </c>
      <c r="B144" s="14">
        <v>341462.22</v>
      </c>
      <c r="C144" s="14">
        <v>341462.22</v>
      </c>
      <c r="D144" s="32">
        <f t="shared" si="2"/>
        <v>0</v>
      </c>
    </row>
    <row r="145" spans="1:4" x14ac:dyDescent="0.2">
      <c r="A145" s="13" t="s">
        <v>25</v>
      </c>
      <c r="B145" s="14">
        <v>0</v>
      </c>
      <c r="C145" s="14">
        <v>0</v>
      </c>
      <c r="D145" s="32">
        <f t="shared" si="2"/>
        <v>0</v>
      </c>
    </row>
    <row r="146" spans="1:4" x14ac:dyDescent="0.2">
      <c r="A146" s="13" t="s">
        <v>26</v>
      </c>
      <c r="B146" s="14">
        <v>0</v>
      </c>
      <c r="C146" s="14">
        <v>0</v>
      </c>
      <c r="D146" s="32">
        <f t="shared" si="2"/>
        <v>0</v>
      </c>
    </row>
    <row r="147" spans="1:4" x14ac:dyDescent="0.2">
      <c r="A147" s="13" t="s">
        <v>27</v>
      </c>
      <c r="B147" s="14">
        <v>60000</v>
      </c>
      <c r="C147" s="14">
        <v>60000</v>
      </c>
      <c r="D147" s="32">
        <f t="shared" si="2"/>
        <v>0</v>
      </c>
    </row>
    <row r="148" spans="1:4" x14ac:dyDescent="0.2">
      <c r="A148" s="13" t="s">
        <v>28</v>
      </c>
      <c r="B148" s="14">
        <v>211000</v>
      </c>
      <c r="C148" s="14">
        <v>211000</v>
      </c>
      <c r="D148" s="32">
        <f t="shared" si="2"/>
        <v>0</v>
      </c>
    </row>
    <row r="149" spans="1:4" x14ac:dyDescent="0.2">
      <c r="A149" s="13" t="s">
        <v>117</v>
      </c>
      <c r="B149" s="14">
        <v>50000</v>
      </c>
      <c r="C149" s="14">
        <v>50000</v>
      </c>
      <c r="D149" s="32">
        <f t="shared" si="2"/>
        <v>0</v>
      </c>
    </row>
    <row r="150" spans="1:4" x14ac:dyDescent="0.2">
      <c r="A150" s="13" t="s">
        <v>9</v>
      </c>
      <c r="B150" s="14">
        <v>312054.01</v>
      </c>
      <c r="C150" s="14">
        <v>312054.01</v>
      </c>
      <c r="D150" s="32">
        <f t="shared" si="2"/>
        <v>0</v>
      </c>
    </row>
    <row r="151" spans="1:4" x14ac:dyDescent="0.2">
      <c r="A151" s="11" t="s">
        <v>123</v>
      </c>
      <c r="B151" s="11">
        <f>SUM(B141:B150)</f>
        <v>1300560.3700000001</v>
      </c>
      <c r="C151" s="11">
        <f>SUM(C141:C150)</f>
        <v>1300560.3700000001</v>
      </c>
      <c r="D151" s="32">
        <f t="shared" si="2"/>
        <v>0</v>
      </c>
    </row>
    <row r="152" spans="1:4" x14ac:dyDescent="0.2">
      <c r="A152" s="11" t="s">
        <v>124</v>
      </c>
      <c r="B152" s="11">
        <f>B141+B142+B143</f>
        <v>326044.14</v>
      </c>
      <c r="C152" s="11">
        <f>C141+C142+C143</f>
        <v>326044.14</v>
      </c>
      <c r="D152" s="32">
        <f t="shared" si="2"/>
        <v>0</v>
      </c>
    </row>
    <row r="153" spans="1:4" ht="15" x14ac:dyDescent="0.2">
      <c r="A153" s="12" t="s">
        <v>125</v>
      </c>
      <c r="B153" s="5"/>
      <c r="C153" s="5"/>
      <c r="D153" s="32">
        <f t="shared" si="2"/>
        <v>0</v>
      </c>
    </row>
    <row r="154" spans="1:4" ht="25.5" x14ac:dyDescent="0.2">
      <c r="A154" s="13" t="s">
        <v>16</v>
      </c>
      <c r="B154" s="14">
        <v>166283.35</v>
      </c>
      <c r="C154" s="14">
        <v>166283.35</v>
      </c>
      <c r="D154" s="32">
        <f t="shared" si="2"/>
        <v>0</v>
      </c>
    </row>
    <row r="155" spans="1:4" x14ac:dyDescent="0.2">
      <c r="A155" s="13" t="s">
        <v>17</v>
      </c>
      <c r="B155" s="14">
        <v>35553.31</v>
      </c>
      <c r="C155" s="14">
        <v>35553.31</v>
      </c>
      <c r="D155" s="32">
        <f t="shared" si="2"/>
        <v>0</v>
      </c>
    </row>
    <row r="156" spans="1:4" x14ac:dyDescent="0.2">
      <c r="A156" s="13" t="s">
        <v>23</v>
      </c>
      <c r="B156" s="14">
        <v>59390.74</v>
      </c>
      <c r="C156" s="14">
        <v>59390.74</v>
      </c>
      <c r="D156" s="32">
        <f t="shared" si="2"/>
        <v>0</v>
      </c>
    </row>
    <row r="157" spans="1:4" x14ac:dyDescent="0.2">
      <c r="A157" s="13" t="s">
        <v>24</v>
      </c>
      <c r="B157" s="14">
        <v>209053.4</v>
      </c>
      <c r="C157" s="14">
        <v>209053.4</v>
      </c>
      <c r="D157" s="32">
        <f t="shared" si="2"/>
        <v>0</v>
      </c>
    </row>
    <row r="158" spans="1:4" x14ac:dyDescent="0.2">
      <c r="A158" s="13" t="s">
        <v>25</v>
      </c>
      <c r="B158" s="14">
        <v>0</v>
      </c>
      <c r="C158" s="14">
        <v>0</v>
      </c>
      <c r="D158" s="32">
        <f t="shared" si="2"/>
        <v>0</v>
      </c>
    </row>
    <row r="159" spans="1:4" x14ac:dyDescent="0.2">
      <c r="A159" s="13" t="s">
        <v>26</v>
      </c>
      <c r="B159" s="14">
        <v>0</v>
      </c>
      <c r="C159" s="14">
        <v>0</v>
      </c>
      <c r="D159" s="32">
        <f t="shared" si="2"/>
        <v>0</v>
      </c>
    </row>
    <row r="160" spans="1:4" x14ac:dyDescent="0.2">
      <c r="A160" s="13" t="s">
        <v>27</v>
      </c>
      <c r="B160" s="14">
        <v>0</v>
      </c>
      <c r="C160" s="14">
        <v>0</v>
      </c>
      <c r="D160" s="32">
        <f t="shared" si="2"/>
        <v>0</v>
      </c>
    </row>
    <row r="161" spans="1:4" x14ac:dyDescent="0.2">
      <c r="A161" s="13" t="s">
        <v>28</v>
      </c>
      <c r="B161" s="14">
        <v>80250.600000000006</v>
      </c>
      <c r="C161" s="14">
        <v>80250.600000000006</v>
      </c>
      <c r="D161" s="32">
        <f t="shared" si="2"/>
        <v>0</v>
      </c>
    </row>
    <row r="162" spans="1:4" ht="25.5" x14ac:dyDescent="0.2">
      <c r="A162" s="11" t="s">
        <v>126</v>
      </c>
      <c r="B162" s="11">
        <f>SUM(B154:B161)</f>
        <v>550531.4</v>
      </c>
      <c r="C162" s="11">
        <f>SUM(C154:C161)</f>
        <v>550531.4</v>
      </c>
      <c r="D162" s="32">
        <f t="shared" si="2"/>
        <v>0</v>
      </c>
    </row>
    <row r="163" spans="1:4" x14ac:dyDescent="0.2">
      <c r="A163" s="11" t="s">
        <v>127</v>
      </c>
      <c r="B163" s="11">
        <f>SUM(B154:B156)</f>
        <v>261227.4</v>
      </c>
      <c r="C163" s="11">
        <f>SUM(C154:C156)</f>
        <v>261227.4</v>
      </c>
      <c r="D163" s="32">
        <f t="shared" si="2"/>
        <v>0</v>
      </c>
    </row>
    <row r="164" spans="1:4" ht="15" x14ac:dyDescent="0.2">
      <c r="A164" s="12" t="s">
        <v>128</v>
      </c>
      <c r="B164" s="5"/>
      <c r="C164" s="5"/>
      <c r="D164" s="32">
        <f t="shared" si="2"/>
        <v>0</v>
      </c>
    </row>
    <row r="165" spans="1:4" x14ac:dyDescent="0.2">
      <c r="A165" s="13" t="s">
        <v>32</v>
      </c>
      <c r="B165" s="14">
        <v>0</v>
      </c>
      <c r="C165" s="14">
        <v>0</v>
      </c>
      <c r="D165" s="32">
        <f t="shared" si="2"/>
        <v>0</v>
      </c>
    </row>
    <row r="166" spans="1:4" x14ac:dyDescent="0.2">
      <c r="A166" s="13" t="s">
        <v>58</v>
      </c>
      <c r="B166" s="14">
        <v>374398.24</v>
      </c>
      <c r="C166" s="14">
        <v>374398.24</v>
      </c>
      <c r="D166" s="32">
        <f t="shared" si="2"/>
        <v>0</v>
      </c>
    </row>
    <row r="167" spans="1:4" x14ac:dyDescent="0.2">
      <c r="A167" s="13" t="s">
        <v>59</v>
      </c>
      <c r="B167" s="14">
        <v>629140.13</v>
      </c>
      <c r="C167" s="14">
        <v>629140.13</v>
      </c>
      <c r="D167" s="32">
        <f t="shared" si="2"/>
        <v>0</v>
      </c>
    </row>
    <row r="168" spans="1:4" x14ac:dyDescent="0.2">
      <c r="A168" s="13" t="s">
        <v>60</v>
      </c>
      <c r="B168" s="14">
        <v>0</v>
      </c>
      <c r="C168" s="14">
        <v>0</v>
      </c>
      <c r="D168" s="32">
        <f t="shared" si="2"/>
        <v>0</v>
      </c>
    </row>
    <row r="169" spans="1:4" x14ac:dyDescent="0.2">
      <c r="A169" s="13" t="s">
        <v>61</v>
      </c>
      <c r="B169" s="14">
        <v>26022</v>
      </c>
      <c r="C169" s="14">
        <v>26022</v>
      </c>
      <c r="D169" s="32">
        <f t="shared" si="2"/>
        <v>0</v>
      </c>
    </row>
    <row r="170" spans="1:4" ht="25.5" x14ac:dyDescent="0.2">
      <c r="A170" s="13" t="s">
        <v>62</v>
      </c>
      <c r="B170" s="14">
        <v>60000</v>
      </c>
      <c r="C170" s="14">
        <v>60000</v>
      </c>
      <c r="D170" s="32">
        <f t="shared" si="2"/>
        <v>0</v>
      </c>
    </row>
    <row r="171" spans="1:4" x14ac:dyDescent="0.2">
      <c r="A171" s="13" t="s">
        <v>63</v>
      </c>
      <c r="B171" s="14">
        <v>211000</v>
      </c>
      <c r="C171" s="14">
        <v>211000</v>
      </c>
      <c r="D171" s="32">
        <f t="shared" si="2"/>
        <v>0</v>
      </c>
    </row>
    <row r="172" spans="1:4" x14ac:dyDescent="0.2">
      <c r="A172" s="11" t="s">
        <v>129</v>
      </c>
      <c r="B172" s="11">
        <f>IF(SUM(B165:B171)=B151,SUM(B165:B171),"ERRORE")</f>
        <v>1300560.3700000001</v>
      </c>
      <c r="C172" s="11">
        <f>IF(SUM(C165:C171)=C151,SUM(C165:C171),"ERRORE")</f>
        <v>1300560.3700000001</v>
      </c>
      <c r="D172" s="32">
        <f t="shared" si="2"/>
        <v>0</v>
      </c>
    </row>
    <row r="173" spans="1:4" ht="15" x14ac:dyDescent="0.2">
      <c r="A173" s="12" t="s">
        <v>130</v>
      </c>
      <c r="B173" s="5"/>
      <c r="C173" s="5"/>
      <c r="D173" s="32">
        <f t="shared" si="2"/>
        <v>0</v>
      </c>
    </row>
    <row r="174" spans="1:4" x14ac:dyDescent="0.2">
      <c r="A174" s="13" t="s">
        <v>58</v>
      </c>
      <c r="B174" s="14">
        <v>218995.16</v>
      </c>
      <c r="C174" s="14">
        <v>218995.16</v>
      </c>
      <c r="D174" s="32">
        <f t="shared" si="2"/>
        <v>0</v>
      </c>
    </row>
    <row r="175" spans="1:4" x14ac:dyDescent="0.2">
      <c r="A175" s="13" t="s">
        <v>59</v>
      </c>
      <c r="B175" s="14">
        <v>335739.8</v>
      </c>
      <c r="C175" s="14">
        <v>335739.8</v>
      </c>
      <c r="D175" s="32">
        <f t="shared" si="2"/>
        <v>0</v>
      </c>
    </row>
    <row r="176" spans="1:4" x14ac:dyDescent="0.2">
      <c r="A176" s="13" t="s">
        <v>60</v>
      </c>
      <c r="B176" s="14"/>
      <c r="C176" s="14"/>
      <c r="D176" s="32">
        <f t="shared" si="2"/>
        <v>0</v>
      </c>
    </row>
    <row r="177" spans="1:4" x14ac:dyDescent="0.2">
      <c r="A177" s="13" t="s">
        <v>61</v>
      </c>
      <c r="B177" s="14">
        <v>26019.82</v>
      </c>
      <c r="C177" s="14">
        <v>26019.82</v>
      </c>
      <c r="D177" s="32">
        <f t="shared" si="2"/>
        <v>0</v>
      </c>
    </row>
    <row r="178" spans="1:4" ht="25.5" x14ac:dyDescent="0.2">
      <c r="A178" s="13" t="s">
        <v>62</v>
      </c>
      <c r="B178" s="14">
        <v>0</v>
      </c>
      <c r="C178" s="14">
        <v>0</v>
      </c>
      <c r="D178" s="32">
        <f t="shared" si="2"/>
        <v>0</v>
      </c>
    </row>
    <row r="179" spans="1:4" x14ac:dyDescent="0.2">
      <c r="A179" s="13" t="s">
        <v>63</v>
      </c>
      <c r="B179" s="14">
        <v>80250.600000000006</v>
      </c>
      <c r="C179" s="14">
        <v>80250.600000000006</v>
      </c>
      <c r="D179" s="32">
        <f t="shared" si="2"/>
        <v>0</v>
      </c>
    </row>
    <row r="180" spans="1:4" ht="25.5" x14ac:dyDescent="0.2">
      <c r="A180" s="11" t="s">
        <v>131</v>
      </c>
      <c r="B180" s="11">
        <f>SUM(B174:B179)</f>
        <v>661005.37999999989</v>
      </c>
      <c r="C180" s="11">
        <f>SUM(C174:C179)</f>
        <v>661005.37999999989</v>
      </c>
      <c r="D180" s="32">
        <f t="shared" si="2"/>
        <v>0</v>
      </c>
    </row>
    <row r="181" spans="1:4" ht="15" x14ac:dyDescent="0.2">
      <c r="A181" s="12" t="s">
        <v>132</v>
      </c>
      <c r="B181" s="5"/>
      <c r="C181" s="5"/>
      <c r="D181" s="32">
        <f t="shared" si="2"/>
        <v>0</v>
      </c>
    </row>
    <row r="182" spans="1:4" ht="15" x14ac:dyDescent="0.2">
      <c r="A182" s="12" t="s">
        <v>133</v>
      </c>
      <c r="B182" s="5"/>
      <c r="C182" s="5"/>
      <c r="D182" s="32">
        <f t="shared" si="2"/>
        <v>0</v>
      </c>
    </row>
    <row r="183" spans="1:4" ht="25.5" x14ac:dyDescent="0.2">
      <c r="A183" s="13" t="s">
        <v>16</v>
      </c>
      <c r="B183" s="14">
        <v>21202.17</v>
      </c>
      <c r="C183" s="14">
        <v>21202.17</v>
      </c>
      <c r="D183" s="32">
        <f t="shared" si="2"/>
        <v>0</v>
      </c>
    </row>
    <row r="184" spans="1:4" x14ac:dyDescent="0.2">
      <c r="A184" s="13" t="s">
        <v>17</v>
      </c>
      <c r="B184" s="14">
        <v>51740.3</v>
      </c>
      <c r="C184" s="14">
        <v>51740.3</v>
      </c>
      <c r="D184" s="32">
        <f t="shared" si="2"/>
        <v>0</v>
      </c>
    </row>
    <row r="185" spans="1:4" x14ac:dyDescent="0.2">
      <c r="A185" s="13" t="s">
        <v>23</v>
      </c>
      <c r="B185" s="14">
        <v>28621.69</v>
      </c>
      <c r="C185" s="14">
        <v>28621.69</v>
      </c>
      <c r="D185" s="32">
        <f t="shared" si="2"/>
        <v>0</v>
      </c>
    </row>
    <row r="186" spans="1:4" x14ac:dyDescent="0.2">
      <c r="A186" s="13" t="s">
        <v>24</v>
      </c>
      <c r="B186" s="14">
        <v>123050</v>
      </c>
      <c r="C186" s="14">
        <v>123050</v>
      </c>
      <c r="D186" s="32">
        <f t="shared" si="2"/>
        <v>0</v>
      </c>
    </row>
    <row r="187" spans="1:4" x14ac:dyDescent="0.2">
      <c r="A187" s="13" t="s">
        <v>25</v>
      </c>
      <c r="B187" s="14">
        <v>0</v>
      </c>
      <c r="C187" s="14">
        <v>0</v>
      </c>
      <c r="D187" s="32">
        <f t="shared" si="2"/>
        <v>0</v>
      </c>
    </row>
    <row r="188" spans="1:4" x14ac:dyDescent="0.2">
      <c r="A188" s="13" t="s">
        <v>26</v>
      </c>
      <c r="B188" s="14">
        <v>0</v>
      </c>
      <c r="C188" s="14">
        <v>0</v>
      </c>
      <c r="D188" s="32">
        <f t="shared" si="2"/>
        <v>0</v>
      </c>
    </row>
    <row r="189" spans="1:4" x14ac:dyDescent="0.2">
      <c r="A189" s="13" t="s">
        <v>27</v>
      </c>
      <c r="B189" s="14">
        <v>0</v>
      </c>
      <c r="C189" s="14">
        <v>0</v>
      </c>
      <c r="D189" s="32">
        <f t="shared" si="2"/>
        <v>0</v>
      </c>
    </row>
    <row r="190" spans="1:4" x14ac:dyDescent="0.2">
      <c r="A190" s="13" t="s">
        <v>28</v>
      </c>
      <c r="B190" s="14">
        <v>0</v>
      </c>
      <c r="C190" s="14">
        <v>0</v>
      </c>
      <c r="D190" s="32">
        <f t="shared" si="2"/>
        <v>0</v>
      </c>
    </row>
    <row r="191" spans="1:4" x14ac:dyDescent="0.2">
      <c r="A191" s="11" t="s">
        <v>134</v>
      </c>
      <c r="B191" s="11">
        <f>SUM(B183:B190)</f>
        <v>224614.16</v>
      </c>
      <c r="C191" s="11">
        <f>SUM(C183:C190)</f>
        <v>224614.16</v>
      </c>
      <c r="D191" s="32">
        <f t="shared" si="2"/>
        <v>0</v>
      </c>
    </row>
    <row r="192" spans="1:4" ht="15" x14ac:dyDescent="0.2">
      <c r="A192" s="12" t="s">
        <v>135</v>
      </c>
      <c r="B192" s="5"/>
      <c r="C192" s="5"/>
      <c r="D192" s="32">
        <f t="shared" si="2"/>
        <v>0</v>
      </c>
    </row>
    <row r="193" spans="1:4" ht="25.5" x14ac:dyDescent="0.2">
      <c r="A193" s="13" t="s">
        <v>16</v>
      </c>
      <c r="B193" s="14">
        <v>14509.46</v>
      </c>
      <c r="C193" s="14">
        <v>14509.46</v>
      </c>
      <c r="D193" s="32">
        <f t="shared" si="2"/>
        <v>0</v>
      </c>
    </row>
    <row r="194" spans="1:4" x14ac:dyDescent="0.2">
      <c r="A194" s="13" t="s">
        <v>17</v>
      </c>
      <c r="B194" s="14">
        <v>50726.21</v>
      </c>
      <c r="C194" s="14">
        <v>50726.21</v>
      </c>
      <c r="D194" s="32">
        <f t="shared" si="2"/>
        <v>0</v>
      </c>
    </row>
    <row r="195" spans="1:4" x14ac:dyDescent="0.2">
      <c r="A195" s="13" t="s">
        <v>23</v>
      </c>
      <c r="B195" s="14">
        <v>24101.69</v>
      </c>
      <c r="C195" s="14">
        <v>24101.69</v>
      </c>
      <c r="D195" s="32">
        <f t="shared" si="2"/>
        <v>0</v>
      </c>
    </row>
    <row r="196" spans="1:4" x14ac:dyDescent="0.2">
      <c r="A196" s="13" t="s">
        <v>24</v>
      </c>
      <c r="B196" s="14">
        <v>64269.74</v>
      </c>
      <c r="C196" s="14">
        <v>64269.74</v>
      </c>
      <c r="D196" s="32">
        <f t="shared" si="2"/>
        <v>0</v>
      </c>
    </row>
    <row r="197" spans="1:4" x14ac:dyDescent="0.2">
      <c r="A197" s="13" t="s">
        <v>25</v>
      </c>
      <c r="B197" s="14">
        <v>0</v>
      </c>
      <c r="C197" s="14">
        <v>0</v>
      </c>
      <c r="D197" s="32">
        <f t="shared" ref="D197:D260" si="3">+C197-B197</f>
        <v>0</v>
      </c>
    </row>
    <row r="198" spans="1:4" x14ac:dyDescent="0.2">
      <c r="A198" s="13" t="s">
        <v>26</v>
      </c>
      <c r="B198" s="14">
        <v>0</v>
      </c>
      <c r="C198" s="14">
        <v>0</v>
      </c>
      <c r="D198" s="32">
        <f t="shared" si="3"/>
        <v>0</v>
      </c>
    </row>
    <row r="199" spans="1:4" x14ac:dyDescent="0.2">
      <c r="A199" s="13" t="s">
        <v>27</v>
      </c>
      <c r="B199" s="14">
        <v>0</v>
      </c>
      <c r="C199" s="14">
        <v>0</v>
      </c>
      <c r="D199" s="32">
        <f t="shared" si="3"/>
        <v>0</v>
      </c>
    </row>
    <row r="200" spans="1:4" x14ac:dyDescent="0.2">
      <c r="A200" s="13" t="s">
        <v>28</v>
      </c>
      <c r="B200" s="14">
        <v>0</v>
      </c>
      <c r="C200" s="14">
        <v>0</v>
      </c>
      <c r="D200" s="32">
        <f t="shared" si="3"/>
        <v>0</v>
      </c>
    </row>
    <row r="201" spans="1:4" x14ac:dyDescent="0.2">
      <c r="A201" s="11" t="s">
        <v>136</v>
      </c>
      <c r="B201" s="11">
        <f>SUM(B193:B200)</f>
        <v>153607.1</v>
      </c>
      <c r="C201" s="11">
        <f>SUM(C193:C200)</f>
        <v>153607.1</v>
      </c>
      <c r="D201" s="32">
        <f t="shared" si="3"/>
        <v>0</v>
      </c>
    </row>
    <row r="202" spans="1:4" ht="15" x14ac:dyDescent="0.2">
      <c r="A202" s="12" t="s">
        <v>137</v>
      </c>
      <c r="B202" s="5"/>
      <c r="C202" s="5"/>
      <c r="D202" s="32">
        <f t="shared" si="3"/>
        <v>0</v>
      </c>
    </row>
    <row r="203" spans="1:4" ht="25.5" x14ac:dyDescent="0.2">
      <c r="A203" s="13" t="s">
        <v>16</v>
      </c>
      <c r="B203" s="14">
        <v>6039.17</v>
      </c>
      <c r="C203" s="14">
        <v>6039.17</v>
      </c>
      <c r="D203" s="32">
        <f t="shared" si="3"/>
        <v>0</v>
      </c>
    </row>
    <row r="204" spans="1:4" x14ac:dyDescent="0.2">
      <c r="A204" s="13" t="s">
        <v>17</v>
      </c>
      <c r="B204" s="14"/>
      <c r="C204" s="14"/>
      <c r="D204" s="32">
        <f t="shared" si="3"/>
        <v>0</v>
      </c>
    </row>
    <row r="205" spans="1:4" x14ac:dyDescent="0.2">
      <c r="A205" s="13" t="s">
        <v>23</v>
      </c>
      <c r="B205" s="14">
        <v>1260</v>
      </c>
      <c r="C205" s="14">
        <v>1260</v>
      </c>
      <c r="D205" s="32">
        <f t="shared" si="3"/>
        <v>0</v>
      </c>
    </row>
    <row r="206" spans="1:4" x14ac:dyDescent="0.2">
      <c r="A206" s="13" t="s">
        <v>24</v>
      </c>
      <c r="B206" s="14">
        <v>37647.56</v>
      </c>
      <c r="C206" s="14">
        <v>37647.56</v>
      </c>
      <c r="D206" s="32">
        <f t="shared" si="3"/>
        <v>0</v>
      </c>
    </row>
    <row r="207" spans="1:4" x14ac:dyDescent="0.2">
      <c r="A207" s="13" t="s">
        <v>25</v>
      </c>
      <c r="B207" s="14">
        <v>0</v>
      </c>
      <c r="C207" s="14">
        <v>0</v>
      </c>
      <c r="D207" s="32">
        <f t="shared" si="3"/>
        <v>0</v>
      </c>
    </row>
    <row r="208" spans="1:4" x14ac:dyDescent="0.2">
      <c r="A208" s="13" t="s">
        <v>26</v>
      </c>
      <c r="B208" s="14">
        <v>0</v>
      </c>
      <c r="C208" s="14">
        <v>0</v>
      </c>
      <c r="D208" s="32">
        <f t="shared" si="3"/>
        <v>0</v>
      </c>
    </row>
    <row r="209" spans="1:4" x14ac:dyDescent="0.2">
      <c r="A209" s="13" t="s">
        <v>27</v>
      </c>
      <c r="B209" s="14">
        <v>0</v>
      </c>
      <c r="C209" s="14">
        <v>0</v>
      </c>
      <c r="D209" s="32">
        <f t="shared" si="3"/>
        <v>0</v>
      </c>
    </row>
    <row r="210" spans="1:4" x14ac:dyDescent="0.2">
      <c r="A210" s="13" t="s">
        <v>28</v>
      </c>
      <c r="B210" s="14">
        <v>0</v>
      </c>
      <c r="C210" s="14">
        <v>0</v>
      </c>
      <c r="D210" s="32">
        <f t="shared" si="3"/>
        <v>0</v>
      </c>
    </row>
    <row r="211" spans="1:4" x14ac:dyDescent="0.2">
      <c r="A211" s="11" t="s">
        <v>138</v>
      </c>
      <c r="B211" s="11">
        <f>SUM(B203:B210)</f>
        <v>44946.729999999996</v>
      </c>
      <c r="C211" s="11">
        <f>SUM(C203:C210)</f>
        <v>44946.729999999996</v>
      </c>
      <c r="D211" s="32">
        <f t="shared" si="3"/>
        <v>0</v>
      </c>
    </row>
    <row r="212" spans="1:4" ht="15" x14ac:dyDescent="0.2">
      <c r="A212" s="12" t="s">
        <v>139</v>
      </c>
      <c r="B212" s="5"/>
      <c r="C212" s="5"/>
      <c r="D212" s="32">
        <f t="shared" si="3"/>
        <v>0</v>
      </c>
    </row>
    <row r="213" spans="1:4" x14ac:dyDescent="0.2">
      <c r="A213" s="13" t="s">
        <v>58</v>
      </c>
      <c r="B213" s="14">
        <v>20950</v>
      </c>
      <c r="C213" s="14">
        <v>20950</v>
      </c>
      <c r="D213" s="32">
        <f t="shared" si="3"/>
        <v>0</v>
      </c>
    </row>
    <row r="214" spans="1:4" x14ac:dyDescent="0.2">
      <c r="A214" s="13" t="s">
        <v>59</v>
      </c>
      <c r="B214" s="14">
        <v>24373.89</v>
      </c>
      <c r="C214" s="14">
        <v>24373.89</v>
      </c>
      <c r="D214" s="32">
        <f t="shared" si="3"/>
        <v>0</v>
      </c>
    </row>
    <row r="215" spans="1:4" x14ac:dyDescent="0.2">
      <c r="A215" s="13" t="s">
        <v>60</v>
      </c>
      <c r="B215" s="14">
        <v>0</v>
      </c>
      <c r="C215" s="14">
        <v>0</v>
      </c>
      <c r="D215" s="32">
        <f t="shared" si="3"/>
        <v>0</v>
      </c>
    </row>
    <row r="216" spans="1:4" x14ac:dyDescent="0.2">
      <c r="A216" s="13" t="s">
        <v>61</v>
      </c>
      <c r="B216" s="14">
        <v>0</v>
      </c>
      <c r="C216" s="14">
        <v>0</v>
      </c>
      <c r="D216" s="32">
        <f t="shared" si="3"/>
        <v>0</v>
      </c>
    </row>
    <row r="217" spans="1:4" ht="25.5" x14ac:dyDescent="0.2">
      <c r="A217" s="13" t="s">
        <v>62</v>
      </c>
      <c r="B217" s="14">
        <v>0</v>
      </c>
      <c r="C217" s="14">
        <v>0</v>
      </c>
      <c r="D217" s="32">
        <f t="shared" si="3"/>
        <v>0</v>
      </c>
    </row>
    <row r="218" spans="1:4" x14ac:dyDescent="0.2">
      <c r="A218" s="13" t="s">
        <v>63</v>
      </c>
      <c r="B218" s="14">
        <v>12251</v>
      </c>
      <c r="C218" s="14">
        <v>12251</v>
      </c>
      <c r="D218" s="32">
        <f t="shared" si="3"/>
        <v>0</v>
      </c>
    </row>
    <row r="219" spans="1:4" x14ac:dyDescent="0.2">
      <c r="A219" s="11" t="s">
        <v>140</v>
      </c>
      <c r="B219" s="11">
        <f>SUM(B213:B218)</f>
        <v>57574.89</v>
      </c>
      <c r="C219" s="11">
        <f>SUM(C213:C218)</f>
        <v>57574.89</v>
      </c>
      <c r="D219" s="32">
        <f t="shared" si="3"/>
        <v>0</v>
      </c>
    </row>
    <row r="220" spans="1:4" ht="15" x14ac:dyDescent="0.2">
      <c r="A220" s="12" t="s">
        <v>141</v>
      </c>
      <c r="B220" s="5"/>
      <c r="C220" s="5"/>
      <c r="D220" s="32">
        <f t="shared" si="3"/>
        <v>0</v>
      </c>
    </row>
    <row r="221" spans="1:4" x14ac:dyDescent="0.2">
      <c r="A221" s="13" t="s">
        <v>58</v>
      </c>
      <c r="B221" s="14">
        <v>19796.599999999999</v>
      </c>
      <c r="C221" s="14">
        <v>19796.599999999999</v>
      </c>
      <c r="D221" s="32">
        <f t="shared" si="3"/>
        <v>0</v>
      </c>
    </row>
    <row r="222" spans="1:4" x14ac:dyDescent="0.2">
      <c r="A222" s="13" t="s">
        <v>59</v>
      </c>
      <c r="B222" s="14">
        <v>22179.69</v>
      </c>
      <c r="C222" s="14">
        <v>22179.69</v>
      </c>
      <c r="D222" s="32">
        <f t="shared" si="3"/>
        <v>0</v>
      </c>
    </row>
    <row r="223" spans="1:4" x14ac:dyDescent="0.2">
      <c r="A223" s="13" t="s">
        <v>60</v>
      </c>
      <c r="B223" s="14">
        <v>0</v>
      </c>
      <c r="C223" s="14">
        <v>0</v>
      </c>
      <c r="D223" s="32">
        <f t="shared" si="3"/>
        <v>0</v>
      </c>
    </row>
    <row r="224" spans="1:4" x14ac:dyDescent="0.2">
      <c r="A224" s="13" t="s">
        <v>61</v>
      </c>
      <c r="B224" s="14">
        <v>0</v>
      </c>
      <c r="C224" s="14">
        <v>0</v>
      </c>
      <c r="D224" s="32">
        <f t="shared" si="3"/>
        <v>0</v>
      </c>
    </row>
    <row r="225" spans="1:5" ht="25.5" x14ac:dyDescent="0.2">
      <c r="A225" s="13" t="s">
        <v>62</v>
      </c>
      <c r="B225" s="14">
        <v>0</v>
      </c>
      <c r="C225" s="14">
        <v>0</v>
      </c>
      <c r="D225" s="32">
        <f t="shared" si="3"/>
        <v>0</v>
      </c>
    </row>
    <row r="226" spans="1:5" x14ac:dyDescent="0.2">
      <c r="A226" s="13" t="s">
        <v>63</v>
      </c>
      <c r="B226" s="14">
        <v>0</v>
      </c>
      <c r="C226" s="14">
        <v>0</v>
      </c>
      <c r="D226" s="32">
        <f t="shared" si="3"/>
        <v>0</v>
      </c>
    </row>
    <row r="227" spans="1:5" x14ac:dyDescent="0.2">
      <c r="A227" s="11" t="s">
        <v>142</v>
      </c>
      <c r="B227" s="11">
        <f>SUM(B221:B226)</f>
        <v>41976.289999999994</v>
      </c>
      <c r="C227" s="11">
        <f>SUM(C221:C226)</f>
        <v>41976.289999999994</v>
      </c>
      <c r="D227" s="32">
        <f t="shared" si="3"/>
        <v>0</v>
      </c>
    </row>
    <row r="228" spans="1:5" ht="15" x14ac:dyDescent="0.2">
      <c r="A228" s="12" t="s">
        <v>143</v>
      </c>
      <c r="B228" s="5"/>
      <c r="C228" s="5"/>
      <c r="D228" s="32">
        <f t="shared" si="3"/>
        <v>0</v>
      </c>
    </row>
    <row r="229" spans="1:5" x14ac:dyDescent="0.2">
      <c r="A229" s="13" t="s">
        <v>58</v>
      </c>
      <c r="B229" s="14">
        <v>0</v>
      </c>
      <c r="C229" s="14">
        <v>0</v>
      </c>
      <c r="D229" s="32">
        <f t="shared" si="3"/>
        <v>0</v>
      </c>
    </row>
    <row r="230" spans="1:5" x14ac:dyDescent="0.2">
      <c r="A230" s="13" t="s">
        <v>59</v>
      </c>
      <c r="B230" s="14">
        <v>0</v>
      </c>
      <c r="C230" s="14">
        <v>0</v>
      </c>
      <c r="D230" s="32">
        <f t="shared" si="3"/>
        <v>0</v>
      </c>
    </row>
    <row r="231" spans="1:5" x14ac:dyDescent="0.2">
      <c r="A231" s="13" t="s">
        <v>60</v>
      </c>
      <c r="B231" s="14">
        <v>0</v>
      </c>
      <c r="C231" s="14">
        <v>0</v>
      </c>
      <c r="D231" s="32">
        <f t="shared" si="3"/>
        <v>0</v>
      </c>
    </row>
    <row r="232" spans="1:5" x14ac:dyDescent="0.2">
      <c r="A232" s="13" t="s">
        <v>61</v>
      </c>
      <c r="B232" s="14">
        <v>0</v>
      </c>
      <c r="C232" s="14">
        <v>0</v>
      </c>
      <c r="D232" s="32">
        <f t="shared" si="3"/>
        <v>0</v>
      </c>
    </row>
    <row r="233" spans="1:5" ht="25.5" x14ac:dyDescent="0.2">
      <c r="A233" s="13" t="s">
        <v>62</v>
      </c>
      <c r="B233" s="14">
        <v>0</v>
      </c>
      <c r="C233" s="14">
        <v>0</v>
      </c>
      <c r="D233" s="32">
        <f t="shared" si="3"/>
        <v>0</v>
      </c>
    </row>
    <row r="234" spans="1:5" x14ac:dyDescent="0.2">
      <c r="A234" s="13" t="s">
        <v>63</v>
      </c>
      <c r="B234" s="14">
        <v>12251</v>
      </c>
      <c r="C234" s="14">
        <v>12251</v>
      </c>
      <c r="D234" s="32">
        <f t="shared" si="3"/>
        <v>0</v>
      </c>
    </row>
    <row r="235" spans="1:5" x14ac:dyDescent="0.2">
      <c r="A235" s="11" t="s">
        <v>144</v>
      </c>
      <c r="B235" s="11">
        <f>SUM(B229:B234)</f>
        <v>12251</v>
      </c>
      <c r="C235" s="11">
        <f>SUM(C229:C234)</f>
        <v>12251</v>
      </c>
      <c r="D235" s="32">
        <f t="shared" si="3"/>
        <v>0</v>
      </c>
    </row>
    <row r="236" spans="1:5" ht="30" x14ac:dyDescent="0.2">
      <c r="A236" s="7" t="s">
        <v>145</v>
      </c>
      <c r="B236" s="7"/>
      <c r="C236" s="7"/>
      <c r="D236" s="32">
        <f t="shared" si="3"/>
        <v>0</v>
      </c>
    </row>
    <row r="237" spans="1:5" ht="105" customHeight="1" x14ac:dyDescent="0.6">
      <c r="A237" s="13" t="s">
        <v>146</v>
      </c>
      <c r="B237" s="14">
        <v>293748.17</v>
      </c>
      <c r="C237" s="35">
        <v>328142.09999999998</v>
      </c>
      <c r="D237" s="36">
        <f t="shared" si="3"/>
        <v>34393.929999999993</v>
      </c>
      <c r="E237" s="31" t="s">
        <v>312</v>
      </c>
    </row>
    <row r="238" spans="1:5" x14ac:dyDescent="0.2">
      <c r="A238" s="11" t="s">
        <v>147</v>
      </c>
      <c r="B238" s="11">
        <f>B201</f>
        <v>153607.1</v>
      </c>
      <c r="C238" s="11">
        <f>C201</f>
        <v>153607.1</v>
      </c>
      <c r="D238" s="32">
        <f t="shared" si="3"/>
        <v>0</v>
      </c>
    </row>
    <row r="239" spans="1:5" x14ac:dyDescent="0.2">
      <c r="A239" s="11" t="s">
        <v>125</v>
      </c>
      <c r="B239" s="11">
        <f>B162</f>
        <v>550531.4</v>
      </c>
      <c r="C239" s="11">
        <f>C162</f>
        <v>550531.4</v>
      </c>
      <c r="D239" s="32">
        <f t="shared" si="3"/>
        <v>0</v>
      </c>
    </row>
    <row r="240" spans="1:5" x14ac:dyDescent="0.2">
      <c r="A240" s="11" t="s">
        <v>148</v>
      </c>
      <c r="B240" s="11">
        <f>B238+B239</f>
        <v>704138.5</v>
      </c>
      <c r="C240" s="11">
        <f>C238+C239</f>
        <v>704138.5</v>
      </c>
      <c r="D240" s="32">
        <f t="shared" si="3"/>
        <v>0</v>
      </c>
    </row>
    <row r="241" spans="1:5" x14ac:dyDescent="0.2">
      <c r="A241" s="11" t="s">
        <v>149</v>
      </c>
      <c r="B241" s="11">
        <f>B227</f>
        <v>41976.289999999994</v>
      </c>
      <c r="C241" s="11">
        <f>C227</f>
        <v>41976.289999999994</v>
      </c>
      <c r="D241" s="32">
        <f t="shared" si="3"/>
        <v>0</v>
      </c>
    </row>
    <row r="242" spans="1:5" x14ac:dyDescent="0.2">
      <c r="A242" s="11" t="s">
        <v>130</v>
      </c>
      <c r="B242" s="11">
        <f>B180</f>
        <v>661005.37999999989</v>
      </c>
      <c r="C242" s="11">
        <f>C180</f>
        <v>661005.37999999989</v>
      </c>
      <c r="D242" s="32">
        <f t="shared" si="3"/>
        <v>0</v>
      </c>
    </row>
    <row r="243" spans="1:5" x14ac:dyDescent="0.2">
      <c r="A243" s="11" t="s">
        <v>150</v>
      </c>
      <c r="B243" s="11">
        <f>B241+B242</f>
        <v>702981.66999999993</v>
      </c>
      <c r="C243" s="11">
        <f>C241+C242</f>
        <v>702981.66999999993</v>
      </c>
      <c r="D243" s="32">
        <f t="shared" si="3"/>
        <v>0</v>
      </c>
    </row>
    <row r="244" spans="1:5" x14ac:dyDescent="0.2">
      <c r="A244" s="11" t="s">
        <v>151</v>
      </c>
      <c r="B244" s="11">
        <f>B237+B240-B243</f>
        <v>294905</v>
      </c>
      <c r="C244" s="11">
        <f>C237+C240-C243</f>
        <v>329298.93000000005</v>
      </c>
      <c r="D244" s="32">
        <f t="shared" si="3"/>
        <v>34393.930000000051</v>
      </c>
      <c r="E244" s="40" t="s">
        <v>308</v>
      </c>
    </row>
    <row r="245" spans="1:5" ht="25.5" x14ac:dyDescent="0.2">
      <c r="A245" s="13" t="s">
        <v>152</v>
      </c>
      <c r="B245" s="14">
        <v>0</v>
      </c>
      <c r="C245" s="14">
        <v>0</v>
      </c>
      <c r="D245" s="32">
        <f t="shared" si="3"/>
        <v>0</v>
      </c>
    </row>
    <row r="246" spans="1:5" x14ac:dyDescent="0.2">
      <c r="A246" s="11" t="s">
        <v>153</v>
      </c>
      <c r="B246" s="11">
        <f>B244-B245</f>
        <v>294905</v>
      </c>
      <c r="C246" s="11">
        <f>C244-C245</f>
        <v>329298.93000000005</v>
      </c>
      <c r="D246" s="32">
        <f t="shared" si="3"/>
        <v>34393.930000000051</v>
      </c>
    </row>
    <row r="247" spans="1:5" x14ac:dyDescent="0.2">
      <c r="A247" s="11" t="s">
        <v>154</v>
      </c>
      <c r="B247" s="11">
        <f>B211</f>
        <v>44946.729999999996</v>
      </c>
      <c r="C247" s="11">
        <f>C211</f>
        <v>44946.729999999996</v>
      </c>
      <c r="D247" s="32">
        <f t="shared" si="3"/>
        <v>0</v>
      </c>
    </row>
    <row r="248" spans="1:5" x14ac:dyDescent="0.2">
      <c r="A248" s="11" t="s">
        <v>155</v>
      </c>
      <c r="B248" s="11">
        <f>B30-B162</f>
        <v>149225.47999999998</v>
      </c>
      <c r="C248" s="11">
        <f>C30-C162</f>
        <v>149235.47999999998</v>
      </c>
      <c r="D248" s="32">
        <f t="shared" si="3"/>
        <v>10</v>
      </c>
      <c r="E248" s="40" t="s">
        <v>309</v>
      </c>
    </row>
    <row r="249" spans="1:5" x14ac:dyDescent="0.2">
      <c r="A249" s="11" t="s">
        <v>156</v>
      </c>
      <c r="B249" s="11">
        <f>B247+B248</f>
        <v>194172.20999999996</v>
      </c>
      <c r="C249" s="11">
        <f>C247+C248</f>
        <v>194182.20999999996</v>
      </c>
      <c r="D249" s="32">
        <f t="shared" si="3"/>
        <v>10</v>
      </c>
    </row>
    <row r="250" spans="1:5" ht="25.5" x14ac:dyDescent="0.2">
      <c r="A250" s="13" t="s">
        <v>157</v>
      </c>
      <c r="B250" s="14">
        <v>0</v>
      </c>
      <c r="C250" s="14">
        <v>0</v>
      </c>
      <c r="D250" s="32">
        <f t="shared" si="3"/>
        <v>0</v>
      </c>
    </row>
    <row r="251" spans="1:5" x14ac:dyDescent="0.2">
      <c r="A251" s="11" t="s">
        <v>158</v>
      </c>
      <c r="B251" s="11">
        <f>B235</f>
        <v>12251</v>
      </c>
      <c r="C251" s="11">
        <f>C235</f>
        <v>12251</v>
      </c>
      <c r="D251" s="32">
        <f t="shared" si="3"/>
        <v>0</v>
      </c>
    </row>
    <row r="252" spans="1:5" x14ac:dyDescent="0.2">
      <c r="A252" s="11" t="s">
        <v>159</v>
      </c>
      <c r="B252" s="11">
        <f>B66-B180</f>
        <v>71694.530000000028</v>
      </c>
      <c r="C252" s="11">
        <f>C66-C180</f>
        <v>71694.530000000028</v>
      </c>
      <c r="D252" s="32">
        <f t="shared" si="3"/>
        <v>0</v>
      </c>
    </row>
    <row r="253" spans="1:5" x14ac:dyDescent="0.2">
      <c r="A253" s="11" t="s">
        <v>160</v>
      </c>
      <c r="B253" s="11">
        <f>B251+B252</f>
        <v>83945.530000000028</v>
      </c>
      <c r="C253" s="11">
        <f>C251+C252</f>
        <v>83945.530000000028</v>
      </c>
      <c r="D253" s="32">
        <f t="shared" si="3"/>
        <v>0</v>
      </c>
    </row>
    <row r="254" spans="1:5" ht="25.5" x14ac:dyDescent="0.2">
      <c r="A254" s="13" t="s">
        <v>161</v>
      </c>
      <c r="B254" s="14">
        <v>38132.6</v>
      </c>
      <c r="C254" s="14">
        <v>38132.6</v>
      </c>
      <c r="D254" s="32">
        <f t="shared" si="3"/>
        <v>0</v>
      </c>
    </row>
    <row r="255" spans="1:5" ht="25.5" x14ac:dyDescent="0.2">
      <c r="A255" s="13" t="s">
        <v>162</v>
      </c>
      <c r="B255" s="14">
        <v>215800.79</v>
      </c>
      <c r="C255" s="14">
        <v>215800.79</v>
      </c>
      <c r="D255" s="32">
        <f t="shared" si="3"/>
        <v>0</v>
      </c>
    </row>
    <row r="256" spans="1:5" ht="25.5" x14ac:dyDescent="0.2">
      <c r="A256" s="13" t="s">
        <v>163</v>
      </c>
      <c r="B256" s="14">
        <v>0</v>
      </c>
      <c r="C256" s="14">
        <v>0</v>
      </c>
      <c r="D256" s="32">
        <f t="shared" si="3"/>
        <v>0</v>
      </c>
    </row>
    <row r="257" spans="1:5" x14ac:dyDescent="0.2">
      <c r="A257" s="11" t="s">
        <v>164</v>
      </c>
      <c r="B257" s="11">
        <f>SUM(B254:B256)</f>
        <v>253933.39</v>
      </c>
      <c r="C257" s="11">
        <f>SUM(C254:C256)</f>
        <v>253933.39</v>
      </c>
      <c r="D257" s="32">
        <f t="shared" si="3"/>
        <v>0</v>
      </c>
    </row>
    <row r="258" spans="1:5" ht="63.75" x14ac:dyDescent="0.2">
      <c r="A258" s="11" t="s">
        <v>165</v>
      </c>
      <c r="B258" s="11">
        <f>B246+B249-B253-B257</f>
        <v>151198.28999999992</v>
      </c>
      <c r="C258" s="11">
        <f>C246+C249-C253-C257</f>
        <v>185602.21999999997</v>
      </c>
      <c r="D258" s="32">
        <f t="shared" si="3"/>
        <v>34403.930000000051</v>
      </c>
      <c r="E258" s="41" t="s">
        <v>313</v>
      </c>
    </row>
    <row r="259" spans="1:5" ht="30" x14ac:dyDescent="0.2">
      <c r="A259" s="18" t="s">
        <v>166</v>
      </c>
      <c r="B259" s="18"/>
      <c r="C259" s="18"/>
      <c r="D259" s="32">
        <f t="shared" si="3"/>
        <v>0</v>
      </c>
    </row>
    <row r="260" spans="1:5" ht="15" x14ac:dyDescent="0.2">
      <c r="A260" s="19" t="s">
        <v>167</v>
      </c>
      <c r="B260" s="19"/>
      <c r="C260" s="19"/>
      <c r="D260" s="32">
        <f t="shared" si="3"/>
        <v>0</v>
      </c>
    </row>
    <row r="261" spans="1:5" x14ac:dyDescent="0.2">
      <c r="A261" s="13" t="s">
        <v>168</v>
      </c>
      <c r="B261" s="14">
        <v>315.23</v>
      </c>
      <c r="C261" s="14">
        <v>315.23</v>
      </c>
      <c r="D261" s="32">
        <f t="shared" ref="D261:D324" si="4">+C261-B261</f>
        <v>0</v>
      </c>
    </row>
    <row r="262" spans="1:5" ht="25.5" x14ac:dyDescent="0.2">
      <c r="A262" s="13" t="s">
        <v>169</v>
      </c>
      <c r="B262" s="14">
        <v>0</v>
      </c>
      <c r="C262" s="14">
        <v>0</v>
      </c>
      <c r="D262" s="32">
        <f t="shared" si="4"/>
        <v>0</v>
      </c>
    </row>
    <row r="263" spans="1:5" ht="25.5" x14ac:dyDescent="0.2">
      <c r="A263" s="13" t="s">
        <v>170</v>
      </c>
      <c r="B263" s="14">
        <v>0</v>
      </c>
      <c r="C263" s="14">
        <v>0</v>
      </c>
      <c r="D263" s="32">
        <f t="shared" si="4"/>
        <v>0</v>
      </c>
    </row>
    <row r="264" spans="1:5" x14ac:dyDescent="0.2">
      <c r="A264" s="13" t="s">
        <v>171</v>
      </c>
      <c r="B264" s="14">
        <v>0</v>
      </c>
      <c r="C264" s="14">
        <v>0</v>
      </c>
      <c r="D264" s="32">
        <f t="shared" si="4"/>
        <v>0</v>
      </c>
    </row>
    <row r="265" spans="1:5" x14ac:dyDescent="0.2">
      <c r="A265" s="13" t="s">
        <v>172</v>
      </c>
      <c r="B265" s="14">
        <v>0</v>
      </c>
      <c r="C265" s="14">
        <v>0</v>
      </c>
      <c r="D265" s="32">
        <f t="shared" si="4"/>
        <v>0</v>
      </c>
    </row>
    <row r="266" spans="1:5" x14ac:dyDescent="0.2">
      <c r="A266" s="13" t="s">
        <v>173</v>
      </c>
      <c r="B266" s="14">
        <v>2081.9699999999998</v>
      </c>
      <c r="C266" s="14">
        <v>2081.9699999999998</v>
      </c>
      <c r="D266" s="32">
        <f t="shared" si="4"/>
        <v>0</v>
      </c>
    </row>
    <row r="267" spans="1:5" x14ac:dyDescent="0.2">
      <c r="A267" s="11" t="s">
        <v>174</v>
      </c>
      <c r="B267" s="11">
        <f>SUM(B261:B266)</f>
        <v>2397.1999999999998</v>
      </c>
      <c r="C267" s="11">
        <f>SUM(C261:C266)</f>
        <v>2397.1999999999998</v>
      </c>
      <c r="D267" s="32">
        <f t="shared" si="4"/>
        <v>0</v>
      </c>
    </row>
    <row r="268" spans="1:5" ht="15" x14ac:dyDescent="0.2">
      <c r="A268" s="20" t="s">
        <v>175</v>
      </c>
      <c r="B268" s="20"/>
      <c r="C268" s="20"/>
      <c r="D268" s="32">
        <f t="shared" si="4"/>
        <v>0</v>
      </c>
    </row>
    <row r="269" spans="1:5" x14ac:dyDescent="0.2">
      <c r="A269" s="13" t="s">
        <v>176</v>
      </c>
      <c r="B269" s="14">
        <v>0</v>
      </c>
      <c r="C269" s="14">
        <v>0</v>
      </c>
      <c r="D269" s="32">
        <f t="shared" si="4"/>
        <v>0</v>
      </c>
    </row>
    <row r="270" spans="1:5" x14ac:dyDescent="0.2">
      <c r="A270" s="13" t="s">
        <v>177</v>
      </c>
      <c r="B270" s="14">
        <v>0</v>
      </c>
      <c r="C270" s="14">
        <v>0</v>
      </c>
      <c r="D270" s="32">
        <f t="shared" si="4"/>
        <v>0</v>
      </c>
    </row>
    <row r="271" spans="1:5" x14ac:dyDescent="0.2">
      <c r="A271" s="13" t="s">
        <v>178</v>
      </c>
      <c r="B271" s="14">
        <v>0</v>
      </c>
      <c r="C271" s="14">
        <v>0</v>
      </c>
      <c r="D271" s="32">
        <f t="shared" si="4"/>
        <v>0</v>
      </c>
    </row>
    <row r="272" spans="1:5" x14ac:dyDescent="0.2">
      <c r="A272" s="13" t="s">
        <v>179</v>
      </c>
      <c r="B272" s="14">
        <v>0</v>
      </c>
      <c r="C272" s="14">
        <v>0</v>
      </c>
      <c r="D272" s="32">
        <f t="shared" si="4"/>
        <v>0</v>
      </c>
    </row>
    <row r="273" spans="1:4" x14ac:dyDescent="0.2">
      <c r="A273" s="13" t="s">
        <v>180</v>
      </c>
      <c r="B273" s="14">
        <v>0</v>
      </c>
      <c r="C273" s="14">
        <v>0</v>
      </c>
      <c r="D273" s="32">
        <f t="shared" si="4"/>
        <v>0</v>
      </c>
    </row>
    <row r="274" spans="1:4" x14ac:dyDescent="0.2">
      <c r="A274" s="11" t="s">
        <v>181</v>
      </c>
      <c r="B274" s="11">
        <f>SUM(B269:B273)</f>
        <v>0</v>
      </c>
      <c r="C274" s="11">
        <f>SUM(C269:C273)</f>
        <v>0</v>
      </c>
      <c r="D274" s="32">
        <f t="shared" si="4"/>
        <v>0</v>
      </c>
    </row>
    <row r="275" spans="1:4" x14ac:dyDescent="0.2">
      <c r="A275" s="13" t="s">
        <v>182</v>
      </c>
      <c r="B275" s="14">
        <v>14080.48</v>
      </c>
      <c r="C275" s="14">
        <v>14080.48</v>
      </c>
      <c r="D275" s="32">
        <f t="shared" si="4"/>
        <v>0</v>
      </c>
    </row>
    <row r="276" spans="1:4" x14ac:dyDescent="0.2">
      <c r="A276" s="11" t="s">
        <v>183</v>
      </c>
      <c r="B276" s="11">
        <f>B258-B267-B274-B275</f>
        <v>134720.6099999999</v>
      </c>
      <c r="C276" s="11">
        <f>C258-C267-C274-C275</f>
        <v>169124.53999999995</v>
      </c>
      <c r="D276" s="32">
        <f t="shared" si="4"/>
        <v>34403.930000000051</v>
      </c>
    </row>
    <row r="277" spans="1:4" ht="15" x14ac:dyDescent="0.2">
      <c r="A277" s="7" t="s">
        <v>184</v>
      </c>
      <c r="B277" s="7"/>
      <c r="C277" s="7"/>
      <c r="D277" s="32">
        <f t="shared" si="4"/>
        <v>0</v>
      </c>
    </row>
    <row r="278" spans="1:4" x14ac:dyDescent="0.2">
      <c r="A278" s="13" t="s">
        <v>185</v>
      </c>
      <c r="B278" s="14">
        <v>328142.09999999998</v>
      </c>
      <c r="C278" s="14">
        <v>328142.09999999998</v>
      </c>
      <c r="D278" s="32">
        <f t="shared" si="4"/>
        <v>0</v>
      </c>
    </row>
    <row r="279" spans="1:4" ht="25.5" x14ac:dyDescent="0.2">
      <c r="A279" s="13" t="s">
        <v>186</v>
      </c>
      <c r="B279" s="14">
        <v>44376.1</v>
      </c>
      <c r="C279" s="14">
        <v>44376.1</v>
      </c>
      <c r="D279" s="32">
        <f t="shared" si="4"/>
        <v>0</v>
      </c>
    </row>
    <row r="280" spans="1:4" ht="25.5" x14ac:dyDescent="0.2">
      <c r="A280" s="21" t="s">
        <v>187</v>
      </c>
      <c r="B280" s="14">
        <v>0</v>
      </c>
      <c r="C280" s="14">
        <v>0</v>
      </c>
      <c r="D280" s="32">
        <f t="shared" si="4"/>
        <v>0</v>
      </c>
    </row>
    <row r="281" spans="1:4" x14ac:dyDescent="0.2">
      <c r="A281" s="13" t="s">
        <v>188</v>
      </c>
      <c r="B281" s="14">
        <v>280434.96000000002</v>
      </c>
      <c r="C281" s="14">
        <v>280434.96000000002</v>
      </c>
      <c r="D281" s="32">
        <f t="shared" si="4"/>
        <v>0</v>
      </c>
    </row>
    <row r="282" spans="1:4" ht="38.25" x14ac:dyDescent="0.2">
      <c r="A282" s="13" t="s">
        <v>189</v>
      </c>
      <c r="B282" s="14">
        <v>0</v>
      </c>
      <c r="C282" s="14">
        <v>0</v>
      </c>
      <c r="D282" s="32">
        <f t="shared" si="4"/>
        <v>0</v>
      </c>
    </row>
    <row r="283" spans="1:4" x14ac:dyDescent="0.2">
      <c r="A283" s="13" t="s">
        <v>190</v>
      </c>
      <c r="B283" s="14">
        <v>251087.9</v>
      </c>
      <c r="C283" s="14">
        <v>251087.9</v>
      </c>
      <c r="D283" s="32">
        <f t="shared" si="4"/>
        <v>0</v>
      </c>
    </row>
    <row r="284" spans="1:4" ht="25.5" x14ac:dyDescent="0.2">
      <c r="A284" s="21" t="s">
        <v>191</v>
      </c>
      <c r="B284" s="14">
        <v>38132.6</v>
      </c>
      <c r="C284" s="14">
        <v>38132.6</v>
      </c>
      <c r="D284" s="32">
        <f t="shared" si="4"/>
        <v>0</v>
      </c>
    </row>
    <row r="285" spans="1:4" x14ac:dyDescent="0.2">
      <c r="A285" s="13" t="s">
        <v>192</v>
      </c>
      <c r="B285" s="14">
        <v>0</v>
      </c>
      <c r="C285" s="14">
        <v>0</v>
      </c>
      <c r="D285" s="32">
        <f t="shared" si="4"/>
        <v>0</v>
      </c>
    </row>
    <row r="286" spans="1:4" ht="25.5" x14ac:dyDescent="0.2">
      <c r="A286" s="13" t="s">
        <v>193</v>
      </c>
      <c r="B286" s="14">
        <v>26019.82</v>
      </c>
      <c r="C286" s="14">
        <v>26019.82</v>
      </c>
      <c r="D286" s="32">
        <f t="shared" si="4"/>
        <v>0</v>
      </c>
    </row>
    <row r="287" spans="1:4" x14ac:dyDescent="0.2">
      <c r="A287" s="11" t="s">
        <v>194</v>
      </c>
      <c r="B287" s="11">
        <f>B279-B280+B281+B282-B283-B284-B285-B286</f>
        <v>9570.7400000000052</v>
      </c>
      <c r="C287" s="11">
        <f>C279-C280+C281+C282-C283-C284-C285-C286</f>
        <v>9570.7400000000052</v>
      </c>
      <c r="D287" s="32">
        <f t="shared" si="4"/>
        <v>0</v>
      </c>
    </row>
    <row r="288" spans="1:4" x14ac:dyDescent="0.2">
      <c r="A288" s="13" t="s">
        <v>195</v>
      </c>
      <c r="B288" s="14">
        <v>30000</v>
      </c>
      <c r="C288" s="14">
        <v>30000</v>
      </c>
      <c r="D288" s="32">
        <f t="shared" si="4"/>
        <v>0</v>
      </c>
    </row>
    <row r="289" spans="1:4" ht="38.25" x14ac:dyDescent="0.2">
      <c r="A289" s="13" t="s">
        <v>196</v>
      </c>
      <c r="B289" s="14">
        <v>0</v>
      </c>
      <c r="C289" s="14">
        <v>0</v>
      </c>
      <c r="D289" s="32">
        <f t="shared" si="4"/>
        <v>0</v>
      </c>
    </row>
    <row r="290" spans="1:4" ht="38.25" x14ac:dyDescent="0.2">
      <c r="A290" s="13" t="s">
        <v>197</v>
      </c>
      <c r="B290" s="14">
        <v>0</v>
      </c>
      <c r="C290" s="14">
        <v>0</v>
      </c>
      <c r="D290" s="32">
        <f t="shared" si="4"/>
        <v>0</v>
      </c>
    </row>
    <row r="291" spans="1:4" ht="25.5" x14ac:dyDescent="0.2">
      <c r="A291" s="13" t="s">
        <v>198</v>
      </c>
      <c r="B291" s="14">
        <v>0</v>
      </c>
      <c r="C291" s="14">
        <v>0</v>
      </c>
      <c r="D291" s="32">
        <f t="shared" si="4"/>
        <v>0</v>
      </c>
    </row>
    <row r="292" spans="1:4" ht="25.5" x14ac:dyDescent="0.2">
      <c r="A292" s="22" t="s">
        <v>199</v>
      </c>
      <c r="B292" s="22">
        <f>B287+B288+B289-B290+B291</f>
        <v>39570.740000000005</v>
      </c>
      <c r="C292" s="22">
        <f>C287+C288+C289-C290+C291</f>
        <v>39570.740000000005</v>
      </c>
      <c r="D292" s="32">
        <f t="shared" si="4"/>
        <v>0</v>
      </c>
    </row>
    <row r="293" spans="1:4" ht="25.5" x14ac:dyDescent="0.2">
      <c r="A293" s="13" t="s">
        <v>200</v>
      </c>
      <c r="B293" s="14">
        <v>0</v>
      </c>
      <c r="C293" s="14">
        <v>0</v>
      </c>
      <c r="D293" s="32">
        <f t="shared" si="4"/>
        <v>0</v>
      </c>
    </row>
    <row r="294" spans="1:4" x14ac:dyDescent="0.2">
      <c r="A294" s="13" t="s">
        <v>201</v>
      </c>
      <c r="B294" s="14">
        <v>0</v>
      </c>
      <c r="C294" s="14">
        <v>0</v>
      </c>
      <c r="D294" s="32">
        <f t="shared" si="4"/>
        <v>0</v>
      </c>
    </row>
    <row r="295" spans="1:4" x14ac:dyDescent="0.2">
      <c r="A295" s="22" t="s">
        <v>202</v>
      </c>
      <c r="B295" s="22">
        <f>B292-B293-B294</f>
        <v>39570.740000000005</v>
      </c>
      <c r="C295" s="22">
        <f>C292-C293-C294</f>
        <v>39570.740000000005</v>
      </c>
      <c r="D295" s="32">
        <f t="shared" si="4"/>
        <v>0</v>
      </c>
    </row>
    <row r="296" spans="1:4" ht="25.5" x14ac:dyDescent="0.2">
      <c r="A296" s="13" t="s">
        <v>203</v>
      </c>
      <c r="B296" s="14">
        <v>0</v>
      </c>
      <c r="C296" s="14">
        <v>0</v>
      </c>
      <c r="D296" s="32">
        <f t="shared" si="4"/>
        <v>0</v>
      </c>
    </row>
    <row r="297" spans="1:4" ht="25.5" x14ac:dyDescent="0.2">
      <c r="A297" s="23" t="s">
        <v>204</v>
      </c>
      <c r="B297" s="23">
        <f>B295-B296</f>
        <v>39570.740000000005</v>
      </c>
      <c r="C297" s="23">
        <f>C295-C296</f>
        <v>39570.740000000005</v>
      </c>
      <c r="D297" s="32">
        <f t="shared" si="4"/>
        <v>0</v>
      </c>
    </row>
    <row r="298" spans="1:4" ht="25.5" x14ac:dyDescent="0.2">
      <c r="A298" s="13" t="s">
        <v>205</v>
      </c>
      <c r="B298" s="14">
        <v>20000</v>
      </c>
      <c r="C298" s="14">
        <v>20000</v>
      </c>
      <c r="D298" s="32">
        <f t="shared" si="4"/>
        <v>0</v>
      </c>
    </row>
    <row r="299" spans="1:4" ht="25.5" x14ac:dyDescent="0.2">
      <c r="A299" s="13" t="s">
        <v>206</v>
      </c>
      <c r="B299" s="14">
        <v>267677.90999999997</v>
      </c>
      <c r="C299" s="14">
        <v>267677.90999999997</v>
      </c>
      <c r="D299" s="32">
        <f t="shared" si="4"/>
        <v>0</v>
      </c>
    </row>
    <row r="300" spans="1:4" x14ac:dyDescent="0.2">
      <c r="A300" s="13" t="s">
        <v>207</v>
      </c>
      <c r="B300" s="14">
        <v>339081.4</v>
      </c>
      <c r="C300" s="14">
        <v>339081.4</v>
      </c>
      <c r="D300" s="32">
        <f t="shared" si="4"/>
        <v>0</v>
      </c>
    </row>
    <row r="301" spans="1:4" ht="38.25" x14ac:dyDescent="0.2">
      <c r="A301" s="13" t="s">
        <v>189</v>
      </c>
      <c r="B301" s="14">
        <v>0</v>
      </c>
      <c r="C301" s="14">
        <v>0</v>
      </c>
      <c r="D301" s="32">
        <f t="shared" si="4"/>
        <v>0</v>
      </c>
    </row>
    <row r="302" spans="1:4" ht="38.25" x14ac:dyDescent="0.2">
      <c r="A302" s="13" t="s">
        <v>196</v>
      </c>
      <c r="B302" s="14">
        <v>0</v>
      </c>
      <c r="C302" s="14">
        <v>0</v>
      </c>
      <c r="D302" s="32">
        <f t="shared" si="4"/>
        <v>0</v>
      </c>
    </row>
    <row r="303" spans="1:4" ht="25.5" x14ac:dyDescent="0.2">
      <c r="A303" s="21" t="s">
        <v>208</v>
      </c>
      <c r="B303" s="14">
        <v>0</v>
      </c>
      <c r="C303" s="14">
        <v>0</v>
      </c>
      <c r="D303" s="32">
        <f t="shared" si="4"/>
        <v>0</v>
      </c>
    </row>
    <row r="304" spans="1:4" ht="25.5" x14ac:dyDescent="0.2">
      <c r="A304" s="21" t="s">
        <v>209</v>
      </c>
      <c r="B304" s="14">
        <v>0</v>
      </c>
      <c r="C304" s="14">
        <v>0</v>
      </c>
      <c r="D304" s="32">
        <f t="shared" si="4"/>
        <v>0</v>
      </c>
    </row>
    <row r="305" spans="1:4" ht="25.5" x14ac:dyDescent="0.2">
      <c r="A305" s="13" t="s">
        <v>210</v>
      </c>
      <c r="B305" s="14">
        <v>0</v>
      </c>
      <c r="C305" s="14">
        <v>0</v>
      </c>
      <c r="D305" s="32">
        <f t="shared" si="4"/>
        <v>0</v>
      </c>
    </row>
    <row r="306" spans="1:4" ht="38.25" x14ac:dyDescent="0.2">
      <c r="A306" s="13" t="s">
        <v>197</v>
      </c>
      <c r="B306" s="14">
        <v>0</v>
      </c>
      <c r="C306" s="14">
        <v>0</v>
      </c>
      <c r="D306" s="32">
        <f t="shared" si="4"/>
        <v>0</v>
      </c>
    </row>
    <row r="307" spans="1:4" ht="25.5" x14ac:dyDescent="0.2">
      <c r="A307" s="13" t="s">
        <v>198</v>
      </c>
      <c r="B307" s="14">
        <v>0</v>
      </c>
      <c r="C307" s="14">
        <v>0</v>
      </c>
      <c r="D307" s="32">
        <f t="shared" si="4"/>
        <v>0</v>
      </c>
    </row>
    <row r="308" spans="1:4" x14ac:dyDescent="0.2">
      <c r="A308" s="13" t="s">
        <v>211</v>
      </c>
      <c r="B308" s="14">
        <v>375341.59</v>
      </c>
      <c r="C308" s="14">
        <v>375341.59</v>
      </c>
      <c r="D308" s="32">
        <f t="shared" si="4"/>
        <v>0</v>
      </c>
    </row>
    <row r="309" spans="1:4" x14ac:dyDescent="0.2">
      <c r="A309" s="21" t="s">
        <v>212</v>
      </c>
      <c r="B309" s="14">
        <v>215800.79</v>
      </c>
      <c r="C309" s="14">
        <v>215800.79</v>
      </c>
      <c r="D309" s="32">
        <f t="shared" si="4"/>
        <v>0</v>
      </c>
    </row>
    <row r="310" spans="1:4" ht="25.5" x14ac:dyDescent="0.2">
      <c r="A310" s="13" t="s">
        <v>213</v>
      </c>
      <c r="B310" s="14">
        <v>0</v>
      </c>
      <c r="C310" s="14">
        <v>0</v>
      </c>
      <c r="D310" s="32">
        <f t="shared" si="4"/>
        <v>0</v>
      </c>
    </row>
    <row r="311" spans="1:4" x14ac:dyDescent="0.2">
      <c r="A311" s="13" t="s">
        <v>192</v>
      </c>
      <c r="B311" s="14">
        <v>0</v>
      </c>
      <c r="C311" s="14">
        <v>0</v>
      </c>
      <c r="D311" s="32">
        <f t="shared" si="4"/>
        <v>0</v>
      </c>
    </row>
    <row r="312" spans="1:4" ht="25.5" x14ac:dyDescent="0.2">
      <c r="A312" s="13" t="s">
        <v>214</v>
      </c>
      <c r="B312" s="14">
        <v>0</v>
      </c>
      <c r="C312" s="14">
        <v>0</v>
      </c>
      <c r="D312" s="32">
        <f t="shared" si="4"/>
        <v>0</v>
      </c>
    </row>
    <row r="313" spans="1:4" ht="25.5" x14ac:dyDescent="0.2">
      <c r="A313" s="22" t="s">
        <v>215</v>
      </c>
      <c r="B313" s="22">
        <f>B298+B299+B300-B301-B302-B303-B304-B305+B306-B307-B308-B309-B310+B311+B312</f>
        <v>35616.930000000022</v>
      </c>
      <c r="C313" s="22">
        <f>C298+C299+C300-C301-C302-C303-C304-C305+C306-C307-C308-C309-C310+C311+C312</f>
        <v>35616.930000000022</v>
      </c>
      <c r="D313" s="32">
        <f t="shared" si="4"/>
        <v>0</v>
      </c>
    </row>
    <row r="314" spans="1:4" ht="25.5" x14ac:dyDescent="0.2">
      <c r="A314" s="13" t="s">
        <v>216</v>
      </c>
      <c r="B314" s="14">
        <v>0</v>
      </c>
      <c r="C314" s="14">
        <v>0</v>
      </c>
      <c r="D314" s="32">
        <f t="shared" si="4"/>
        <v>0</v>
      </c>
    </row>
    <row r="315" spans="1:4" x14ac:dyDescent="0.2">
      <c r="A315" s="13" t="s">
        <v>217</v>
      </c>
      <c r="B315" s="14">
        <v>0</v>
      </c>
      <c r="C315" s="14">
        <v>0</v>
      </c>
      <c r="D315" s="32">
        <f t="shared" si="4"/>
        <v>0</v>
      </c>
    </row>
    <row r="316" spans="1:4" x14ac:dyDescent="0.2">
      <c r="A316" s="23" t="s">
        <v>218</v>
      </c>
      <c r="B316" s="23">
        <f>B313-B314-B315</f>
        <v>35616.930000000022</v>
      </c>
      <c r="C316" s="23">
        <f>C313-C314-C315</f>
        <v>35616.930000000022</v>
      </c>
      <c r="D316" s="32">
        <f t="shared" si="4"/>
        <v>0</v>
      </c>
    </row>
    <row r="317" spans="1:4" ht="25.5" x14ac:dyDescent="0.2">
      <c r="A317" s="13" t="s">
        <v>219</v>
      </c>
      <c r="B317" s="14">
        <v>0</v>
      </c>
      <c r="C317" s="14">
        <v>0</v>
      </c>
      <c r="D317" s="32">
        <f t="shared" si="4"/>
        <v>0</v>
      </c>
    </row>
    <row r="318" spans="1:4" x14ac:dyDescent="0.2">
      <c r="A318" s="23" t="s">
        <v>220</v>
      </c>
      <c r="B318" s="23">
        <f>B316-B317</f>
        <v>35616.930000000022</v>
      </c>
      <c r="C318" s="23">
        <f>C316-C317</f>
        <v>35616.930000000022</v>
      </c>
      <c r="D318" s="32">
        <f t="shared" si="4"/>
        <v>0</v>
      </c>
    </row>
    <row r="319" spans="1:4" ht="25.5" x14ac:dyDescent="0.2">
      <c r="A319" s="13" t="s">
        <v>208</v>
      </c>
      <c r="B319" s="14">
        <v>0</v>
      </c>
      <c r="C319" s="14">
        <v>0</v>
      </c>
      <c r="D319" s="32">
        <f t="shared" si="4"/>
        <v>0</v>
      </c>
    </row>
    <row r="320" spans="1:4" ht="25.5" x14ac:dyDescent="0.2">
      <c r="A320" s="13" t="s">
        <v>209</v>
      </c>
      <c r="B320" s="14">
        <v>0</v>
      </c>
      <c r="C320" s="14">
        <v>0</v>
      </c>
      <c r="D320" s="32">
        <f t="shared" si="4"/>
        <v>0</v>
      </c>
    </row>
    <row r="321" spans="1:4" ht="25.5" x14ac:dyDescent="0.2">
      <c r="A321" s="13" t="s">
        <v>221</v>
      </c>
      <c r="B321" s="14">
        <v>0</v>
      </c>
      <c r="C321" s="14">
        <v>0</v>
      </c>
      <c r="D321" s="32">
        <f t="shared" si="4"/>
        <v>0</v>
      </c>
    </row>
    <row r="322" spans="1:4" ht="25.5" x14ac:dyDescent="0.2">
      <c r="A322" s="13" t="s">
        <v>222</v>
      </c>
      <c r="B322" s="14">
        <v>0</v>
      </c>
      <c r="C322" s="14">
        <v>0</v>
      </c>
      <c r="D322" s="32">
        <f t="shared" si="4"/>
        <v>0</v>
      </c>
    </row>
    <row r="323" spans="1:4" ht="25.5" x14ac:dyDescent="0.2">
      <c r="A323" s="13" t="s">
        <v>223</v>
      </c>
      <c r="B323" s="14">
        <v>0</v>
      </c>
      <c r="C323" s="14">
        <v>0</v>
      </c>
      <c r="D323" s="32">
        <f t="shared" si="4"/>
        <v>0</v>
      </c>
    </row>
    <row r="324" spans="1:4" ht="25.5" x14ac:dyDescent="0.2">
      <c r="A324" s="13" t="s">
        <v>224</v>
      </c>
      <c r="B324" s="14">
        <v>0</v>
      </c>
      <c r="C324" s="14">
        <v>0</v>
      </c>
      <c r="D324" s="32">
        <f t="shared" si="4"/>
        <v>0</v>
      </c>
    </row>
    <row r="325" spans="1:4" ht="25.5" x14ac:dyDescent="0.2">
      <c r="A325" s="22" t="s">
        <v>225</v>
      </c>
      <c r="B325" s="22">
        <f>B292+B313+B319+B320+B321-B322-B323-B324</f>
        <v>75187.670000000027</v>
      </c>
      <c r="C325" s="22">
        <f>C292+C313+C319+C320+C321-C322-C323-C324</f>
        <v>75187.670000000027</v>
      </c>
      <c r="D325" s="32">
        <f t="shared" ref="D325:D388" si="5">+C325-B325</f>
        <v>0</v>
      </c>
    </row>
    <row r="326" spans="1:4" x14ac:dyDescent="0.2">
      <c r="A326" s="13" t="s">
        <v>226</v>
      </c>
      <c r="B326" s="14">
        <v>0</v>
      </c>
      <c r="C326" s="14">
        <v>0</v>
      </c>
      <c r="D326" s="32">
        <f t="shared" si="5"/>
        <v>0</v>
      </c>
    </row>
    <row r="327" spans="1:4" x14ac:dyDescent="0.2">
      <c r="A327" s="13" t="s">
        <v>227</v>
      </c>
      <c r="B327" s="14">
        <v>0</v>
      </c>
      <c r="C327" s="14">
        <v>0</v>
      </c>
      <c r="D327" s="32">
        <f t="shared" si="5"/>
        <v>0</v>
      </c>
    </row>
    <row r="328" spans="1:4" x14ac:dyDescent="0.2">
      <c r="A328" s="24" t="s">
        <v>228</v>
      </c>
      <c r="B328" s="25">
        <f>B325-B326-B327</f>
        <v>75187.670000000027</v>
      </c>
      <c r="C328" s="25">
        <f>C325-C326-C327</f>
        <v>75187.670000000027</v>
      </c>
      <c r="D328" s="32">
        <f t="shared" si="5"/>
        <v>0</v>
      </c>
    </row>
    <row r="329" spans="1:4" ht="25.5" x14ac:dyDescent="0.2">
      <c r="A329" s="13" t="s">
        <v>229</v>
      </c>
      <c r="B329" s="14">
        <v>0</v>
      </c>
      <c r="C329" s="14">
        <v>0</v>
      </c>
      <c r="D329" s="32">
        <f t="shared" si="5"/>
        <v>0</v>
      </c>
    </row>
    <row r="330" spans="1:4" x14ac:dyDescent="0.2">
      <c r="A330" s="24" t="s">
        <v>230</v>
      </c>
      <c r="B330" s="25">
        <f>B328-B329</f>
        <v>75187.670000000027</v>
      </c>
      <c r="C330" s="25">
        <f>C328-C329</f>
        <v>75187.670000000027</v>
      </c>
      <c r="D330" s="32">
        <f t="shared" si="5"/>
        <v>0</v>
      </c>
    </row>
    <row r="331" spans="1:4" ht="15" x14ac:dyDescent="0.2">
      <c r="A331" s="7" t="s">
        <v>231</v>
      </c>
      <c r="B331" s="7"/>
      <c r="C331" s="7"/>
      <c r="D331" s="32">
        <f t="shared" si="5"/>
        <v>0</v>
      </c>
    </row>
    <row r="332" spans="1:4" ht="15" x14ac:dyDescent="0.2">
      <c r="A332" s="12" t="s">
        <v>232</v>
      </c>
      <c r="B332" s="26"/>
      <c r="C332" s="26"/>
      <c r="D332" s="32">
        <f t="shared" si="5"/>
        <v>0</v>
      </c>
    </row>
    <row r="333" spans="1:4" x14ac:dyDescent="0.2">
      <c r="A333" s="13" t="s">
        <v>233</v>
      </c>
      <c r="B333" s="14"/>
      <c r="C333" s="14"/>
      <c r="D333" s="32">
        <f t="shared" si="5"/>
        <v>0</v>
      </c>
    </row>
    <row r="334" spans="1:4" x14ac:dyDescent="0.2">
      <c r="A334" s="13" t="s">
        <v>234</v>
      </c>
      <c r="B334" s="14"/>
      <c r="C334" s="14"/>
      <c r="D334" s="32">
        <f t="shared" si="5"/>
        <v>0</v>
      </c>
    </row>
    <row r="335" spans="1:4" x14ac:dyDescent="0.2">
      <c r="A335" s="13" t="s">
        <v>235</v>
      </c>
      <c r="B335" s="14"/>
      <c r="C335" s="14"/>
      <c r="D335" s="32">
        <f t="shared" si="5"/>
        <v>0</v>
      </c>
    </row>
    <row r="336" spans="1:4" ht="25.5" x14ac:dyDescent="0.2">
      <c r="A336" s="13" t="s">
        <v>236</v>
      </c>
      <c r="B336" s="14"/>
      <c r="C336" s="14"/>
      <c r="D336" s="32">
        <f t="shared" si="5"/>
        <v>0</v>
      </c>
    </row>
    <row r="337" spans="1:4" ht="25.5" x14ac:dyDescent="0.2">
      <c r="A337" s="13" t="s">
        <v>237</v>
      </c>
      <c r="B337" s="14"/>
      <c r="C337" s="14"/>
      <c r="D337" s="32">
        <f t="shared" si="5"/>
        <v>0</v>
      </c>
    </row>
    <row r="338" spans="1:4" x14ac:dyDescent="0.2">
      <c r="A338" s="13" t="s">
        <v>238</v>
      </c>
      <c r="B338" s="14"/>
      <c r="C338" s="14"/>
      <c r="D338" s="32">
        <f t="shared" si="5"/>
        <v>0</v>
      </c>
    </row>
    <row r="339" spans="1:4" x14ac:dyDescent="0.2">
      <c r="A339" s="13" t="s">
        <v>239</v>
      </c>
      <c r="B339" s="14"/>
      <c r="C339" s="14"/>
      <c r="D339" s="32">
        <f t="shared" si="5"/>
        <v>0</v>
      </c>
    </row>
    <row r="340" spans="1:4" x14ac:dyDescent="0.2">
      <c r="A340" s="13" t="s">
        <v>240</v>
      </c>
      <c r="B340" s="14"/>
      <c r="C340" s="14"/>
      <c r="D340" s="32">
        <f t="shared" si="5"/>
        <v>0</v>
      </c>
    </row>
    <row r="341" spans="1:4" ht="25.5" x14ac:dyDescent="0.2">
      <c r="A341" s="11" t="s">
        <v>241</v>
      </c>
      <c r="B341" s="11">
        <f>B333+B334+B335+B336+B337+B338+B339+B340</f>
        <v>0</v>
      </c>
      <c r="C341" s="11">
        <f>C333+C334+C335+C336+C337+C338+C339+C340</f>
        <v>0</v>
      </c>
      <c r="D341" s="32">
        <f t="shared" si="5"/>
        <v>0</v>
      </c>
    </row>
    <row r="342" spans="1:4" ht="30" x14ac:dyDescent="0.2">
      <c r="A342" s="12" t="s">
        <v>242</v>
      </c>
      <c r="B342" s="26"/>
      <c r="C342" s="26"/>
      <c r="D342" s="32">
        <f t="shared" si="5"/>
        <v>0</v>
      </c>
    </row>
    <row r="343" spans="1:4" x14ac:dyDescent="0.2">
      <c r="A343" s="13" t="s">
        <v>243</v>
      </c>
      <c r="B343" s="14"/>
      <c r="C343" s="14"/>
      <c r="D343" s="32">
        <f t="shared" si="5"/>
        <v>0</v>
      </c>
    </row>
    <row r="344" spans="1:4" x14ac:dyDescent="0.2">
      <c r="A344" s="13" t="s">
        <v>244</v>
      </c>
      <c r="B344" s="14"/>
      <c r="C344" s="14"/>
      <c r="D344" s="32">
        <f t="shared" si="5"/>
        <v>0</v>
      </c>
    </row>
    <row r="345" spans="1:4" x14ac:dyDescent="0.2">
      <c r="A345" s="13" t="s">
        <v>245</v>
      </c>
      <c r="B345" s="14"/>
      <c r="C345" s="14"/>
      <c r="D345" s="32">
        <f t="shared" si="5"/>
        <v>0</v>
      </c>
    </row>
    <row r="346" spans="1:4" x14ac:dyDescent="0.2">
      <c r="A346" s="13" t="s">
        <v>246</v>
      </c>
      <c r="B346" s="14"/>
      <c r="C346" s="14"/>
      <c r="D346" s="32">
        <f t="shared" si="5"/>
        <v>0</v>
      </c>
    </row>
    <row r="347" spans="1:4" x14ac:dyDescent="0.2">
      <c r="A347" s="13" t="s">
        <v>247</v>
      </c>
      <c r="B347" s="14"/>
      <c r="C347" s="14"/>
      <c r="D347" s="32">
        <f t="shared" si="5"/>
        <v>0</v>
      </c>
    </row>
    <row r="348" spans="1:4" x14ac:dyDescent="0.2">
      <c r="A348" s="13" t="s">
        <v>248</v>
      </c>
      <c r="B348" s="14"/>
      <c r="C348" s="14"/>
      <c r="D348" s="32">
        <f t="shared" si="5"/>
        <v>0</v>
      </c>
    </row>
    <row r="349" spans="1:4" ht="25.5" x14ac:dyDescent="0.2">
      <c r="A349" s="13" t="s">
        <v>249</v>
      </c>
      <c r="B349" s="14"/>
      <c r="C349" s="14"/>
      <c r="D349" s="32">
        <f t="shared" si="5"/>
        <v>0</v>
      </c>
    </row>
    <row r="350" spans="1:4" x14ac:dyDescent="0.2">
      <c r="A350" s="13" t="s">
        <v>250</v>
      </c>
      <c r="B350" s="14"/>
      <c r="C350" s="14"/>
      <c r="D350" s="32">
        <f t="shared" si="5"/>
        <v>0</v>
      </c>
    </row>
    <row r="351" spans="1:4" x14ac:dyDescent="0.2">
      <c r="A351" s="13" t="s">
        <v>251</v>
      </c>
      <c r="B351" s="14"/>
      <c r="C351" s="14"/>
      <c r="D351" s="32">
        <f t="shared" si="5"/>
        <v>0</v>
      </c>
    </row>
    <row r="352" spans="1:4" x14ac:dyDescent="0.2">
      <c r="A352" s="13" t="s">
        <v>252</v>
      </c>
      <c r="B352" s="14"/>
      <c r="C352" s="14"/>
      <c r="D352" s="32">
        <f t="shared" si="5"/>
        <v>0</v>
      </c>
    </row>
    <row r="353" spans="1:4" ht="25.5" x14ac:dyDescent="0.2">
      <c r="A353" s="11" t="s">
        <v>253</v>
      </c>
      <c r="B353" s="11">
        <f>B343+B344+B345+B346+B347+B348+B349+B350+B351+B352</f>
        <v>0</v>
      </c>
      <c r="C353" s="11">
        <f>C343+C344+C345+C346+C347+C348+C349+C350+C351+C352</f>
        <v>0</v>
      </c>
      <c r="D353" s="32">
        <f t="shared" si="5"/>
        <v>0</v>
      </c>
    </row>
    <row r="354" spans="1:4" ht="25.5" x14ac:dyDescent="0.2">
      <c r="A354" s="11" t="s">
        <v>254</v>
      </c>
      <c r="B354" s="11">
        <f>(+B341-B353)</f>
        <v>0</v>
      </c>
      <c r="C354" s="11">
        <f>(+C341-C353)</f>
        <v>0</v>
      </c>
      <c r="D354" s="32">
        <f t="shared" si="5"/>
        <v>0</v>
      </c>
    </row>
    <row r="355" spans="1:4" x14ac:dyDescent="0.2">
      <c r="A355" s="11" t="s">
        <v>255</v>
      </c>
      <c r="B355" s="14"/>
      <c r="C355" s="14"/>
      <c r="D355" s="32">
        <f t="shared" si="5"/>
        <v>0</v>
      </c>
    </row>
    <row r="356" spans="1:4" x14ac:dyDescent="0.2">
      <c r="A356" s="11" t="s">
        <v>256</v>
      </c>
      <c r="B356" s="14"/>
      <c r="C356" s="14"/>
      <c r="D356" s="32">
        <f t="shared" si="5"/>
        <v>0</v>
      </c>
    </row>
    <row r="357" spans="1:4" x14ac:dyDescent="0.2">
      <c r="A357" s="11" t="s">
        <v>257</v>
      </c>
      <c r="B357" s="14"/>
      <c r="C357" s="14"/>
      <c r="D357" s="32">
        <f t="shared" si="5"/>
        <v>0</v>
      </c>
    </row>
    <row r="358" spans="1:4" x14ac:dyDescent="0.2">
      <c r="A358" s="11" t="s">
        <v>258</v>
      </c>
      <c r="B358" s="11">
        <f>B354+B355+B356+B357</f>
        <v>0</v>
      </c>
      <c r="C358" s="11">
        <f>C354+C355+C356+C357</f>
        <v>0</v>
      </c>
      <c r="D358" s="32">
        <f t="shared" si="5"/>
        <v>0</v>
      </c>
    </row>
    <row r="359" spans="1:4" x14ac:dyDescent="0.2">
      <c r="A359" s="13" t="s">
        <v>259</v>
      </c>
      <c r="B359" s="14"/>
      <c r="C359" s="14"/>
      <c r="D359" s="32">
        <f t="shared" si="5"/>
        <v>0</v>
      </c>
    </row>
    <row r="360" spans="1:4" x14ac:dyDescent="0.2">
      <c r="A360" s="11" t="s">
        <v>260</v>
      </c>
      <c r="B360" s="11">
        <f>B358-B359</f>
        <v>0</v>
      </c>
      <c r="C360" s="11">
        <f>C358-C359</f>
        <v>0</v>
      </c>
      <c r="D360" s="32">
        <f t="shared" si="5"/>
        <v>0</v>
      </c>
    </row>
    <row r="361" spans="1:4" ht="15" x14ac:dyDescent="0.2">
      <c r="A361" s="7" t="s">
        <v>261</v>
      </c>
      <c r="B361" s="7"/>
      <c r="C361" s="7"/>
      <c r="D361" s="32">
        <f t="shared" si="5"/>
        <v>0</v>
      </c>
    </row>
    <row r="362" spans="1:4" ht="15" x14ac:dyDescent="0.2">
      <c r="A362" s="27" t="s">
        <v>262</v>
      </c>
      <c r="B362" s="28"/>
      <c r="C362" s="28"/>
      <c r="D362" s="32">
        <f t="shared" si="5"/>
        <v>0</v>
      </c>
    </row>
    <row r="363" spans="1:4" x14ac:dyDescent="0.2">
      <c r="A363" s="11" t="s">
        <v>263</v>
      </c>
      <c r="B363" s="14">
        <v>0</v>
      </c>
      <c r="C363" s="14">
        <v>0</v>
      </c>
      <c r="D363" s="32">
        <f t="shared" si="5"/>
        <v>0</v>
      </c>
    </row>
    <row r="364" spans="1:4" ht="15" x14ac:dyDescent="0.2">
      <c r="A364" s="27" t="s">
        <v>264</v>
      </c>
      <c r="B364" s="28"/>
      <c r="C364" s="28"/>
      <c r="D364" s="32">
        <f t="shared" si="5"/>
        <v>0</v>
      </c>
    </row>
    <row r="365" spans="1:4" x14ac:dyDescent="0.2">
      <c r="A365" s="11" t="s">
        <v>265</v>
      </c>
      <c r="B365" s="14"/>
      <c r="C365" s="14"/>
      <c r="D365" s="32">
        <f t="shared" si="5"/>
        <v>0</v>
      </c>
    </row>
    <row r="366" spans="1:4" x14ac:dyDescent="0.2">
      <c r="A366" s="11" t="s">
        <v>266</v>
      </c>
      <c r="B366" s="14"/>
      <c r="C366" s="14"/>
      <c r="D366" s="32">
        <f t="shared" si="5"/>
        <v>0</v>
      </c>
    </row>
    <row r="367" spans="1:4" x14ac:dyDescent="0.2">
      <c r="A367" s="11" t="s">
        <v>267</v>
      </c>
      <c r="B367" s="14"/>
      <c r="C367" s="14"/>
      <c r="D367" s="32">
        <f t="shared" si="5"/>
        <v>0</v>
      </c>
    </row>
    <row r="368" spans="1:4" x14ac:dyDescent="0.2">
      <c r="A368" s="11" t="s">
        <v>268</v>
      </c>
      <c r="B368" s="11">
        <f>B365+B366+B367</f>
        <v>0</v>
      </c>
      <c r="C368" s="11">
        <f>C365+C366+C367</f>
        <v>0</v>
      </c>
      <c r="D368" s="32">
        <f t="shared" si="5"/>
        <v>0</v>
      </c>
    </row>
    <row r="369" spans="1:4" ht="15" x14ac:dyDescent="0.2">
      <c r="A369" s="27" t="s">
        <v>269</v>
      </c>
      <c r="B369" s="28"/>
      <c r="C369" s="28"/>
      <c r="D369" s="32">
        <f t="shared" si="5"/>
        <v>0</v>
      </c>
    </row>
    <row r="370" spans="1:4" x14ac:dyDescent="0.2">
      <c r="A370" s="11" t="s">
        <v>270</v>
      </c>
      <c r="B370" s="14"/>
      <c r="C370" s="14"/>
      <c r="D370" s="32">
        <f t="shared" si="5"/>
        <v>0</v>
      </c>
    </row>
    <row r="371" spans="1:4" x14ac:dyDescent="0.2">
      <c r="A371" s="11" t="s">
        <v>271</v>
      </c>
      <c r="B371" s="14"/>
      <c r="C371" s="14"/>
      <c r="D371" s="32">
        <f t="shared" si="5"/>
        <v>0</v>
      </c>
    </row>
    <row r="372" spans="1:4" ht="25.5" x14ac:dyDescent="0.2">
      <c r="A372" s="11" t="s">
        <v>272</v>
      </c>
      <c r="B372" s="14"/>
      <c r="C372" s="14"/>
      <c r="D372" s="32">
        <f t="shared" si="5"/>
        <v>0</v>
      </c>
    </row>
    <row r="373" spans="1:4" x14ac:dyDescent="0.2">
      <c r="A373" s="11" t="s">
        <v>273</v>
      </c>
      <c r="B373" s="14"/>
      <c r="C373" s="14"/>
      <c r="D373" s="32">
        <f t="shared" si="5"/>
        <v>0</v>
      </c>
    </row>
    <row r="374" spans="1:4" x14ac:dyDescent="0.2">
      <c r="A374" s="11" t="s">
        <v>274</v>
      </c>
      <c r="B374" s="14"/>
      <c r="C374" s="14"/>
      <c r="D374" s="32">
        <f t="shared" si="5"/>
        <v>0</v>
      </c>
    </row>
    <row r="375" spans="1:4" x14ac:dyDescent="0.2">
      <c r="A375" s="11" t="s">
        <v>275</v>
      </c>
      <c r="B375" s="14"/>
      <c r="C375" s="14"/>
      <c r="D375" s="32">
        <f t="shared" si="5"/>
        <v>0</v>
      </c>
    </row>
    <row r="376" spans="1:4" x14ac:dyDescent="0.2">
      <c r="A376" s="11" t="s">
        <v>276</v>
      </c>
      <c r="B376" s="11">
        <f>B363+B368+B374+B375</f>
        <v>0</v>
      </c>
      <c r="C376" s="11">
        <f>C363+C368+C374+C375</f>
        <v>0</v>
      </c>
      <c r="D376" s="32">
        <f t="shared" si="5"/>
        <v>0</v>
      </c>
    </row>
    <row r="377" spans="1:4" ht="15" x14ac:dyDescent="0.2">
      <c r="A377" s="29" t="s">
        <v>277</v>
      </c>
      <c r="B377" s="30"/>
      <c r="C377" s="30"/>
      <c r="D377" s="32">
        <f t="shared" si="5"/>
        <v>0</v>
      </c>
    </row>
    <row r="378" spans="1:4" x14ac:dyDescent="0.2">
      <c r="A378" s="13" t="s">
        <v>278</v>
      </c>
      <c r="B378" s="14"/>
      <c r="C378" s="14"/>
      <c r="D378" s="32">
        <f t="shared" si="5"/>
        <v>0</v>
      </c>
    </row>
    <row r="379" spans="1:4" x14ac:dyDescent="0.2">
      <c r="A379" s="13" t="s">
        <v>279</v>
      </c>
      <c r="B379" s="14"/>
      <c r="C379" s="14"/>
      <c r="D379" s="32">
        <f t="shared" si="5"/>
        <v>0</v>
      </c>
    </row>
    <row r="380" spans="1:4" x14ac:dyDescent="0.2">
      <c r="A380" s="13" t="s">
        <v>280</v>
      </c>
      <c r="B380" s="14"/>
      <c r="C380" s="14"/>
      <c r="D380" s="32">
        <f t="shared" si="5"/>
        <v>0</v>
      </c>
    </row>
    <row r="381" spans="1:4" x14ac:dyDescent="0.2">
      <c r="A381" s="11" t="s">
        <v>281</v>
      </c>
      <c r="B381" s="11">
        <f>B378+B379+B380</f>
        <v>0</v>
      </c>
      <c r="C381" s="11">
        <f>C378+C379+C380</f>
        <v>0</v>
      </c>
      <c r="D381" s="32">
        <f t="shared" si="5"/>
        <v>0</v>
      </c>
    </row>
    <row r="382" spans="1:4" x14ac:dyDescent="0.2">
      <c r="A382" s="11" t="s">
        <v>282</v>
      </c>
      <c r="B382" s="14"/>
      <c r="C382" s="14"/>
      <c r="D382" s="32">
        <f t="shared" si="5"/>
        <v>0</v>
      </c>
    </row>
    <row r="383" spans="1:4" x14ac:dyDescent="0.2">
      <c r="A383" s="11" t="s">
        <v>283</v>
      </c>
      <c r="B383" s="14"/>
      <c r="C383" s="14"/>
      <c r="D383" s="32">
        <f t="shared" si="5"/>
        <v>0</v>
      </c>
    </row>
    <row r="384" spans="1:4" x14ac:dyDescent="0.2">
      <c r="A384" s="13" t="s">
        <v>284</v>
      </c>
      <c r="B384" s="14"/>
      <c r="C384" s="14"/>
      <c r="D384" s="32">
        <f t="shared" si="5"/>
        <v>0</v>
      </c>
    </row>
    <row r="385" spans="1:4" x14ac:dyDescent="0.2">
      <c r="A385" s="13" t="s">
        <v>285</v>
      </c>
      <c r="B385" s="14"/>
      <c r="C385" s="14"/>
      <c r="D385" s="32">
        <f t="shared" si="5"/>
        <v>0</v>
      </c>
    </row>
    <row r="386" spans="1:4" x14ac:dyDescent="0.2">
      <c r="A386" s="13" t="s">
        <v>286</v>
      </c>
      <c r="B386" s="14"/>
      <c r="C386" s="14"/>
      <c r="D386" s="32">
        <f t="shared" si="5"/>
        <v>0</v>
      </c>
    </row>
    <row r="387" spans="1:4" x14ac:dyDescent="0.2">
      <c r="A387" s="13" t="s">
        <v>287</v>
      </c>
      <c r="B387" s="14"/>
      <c r="C387" s="14"/>
      <c r="D387" s="32">
        <f t="shared" si="5"/>
        <v>0</v>
      </c>
    </row>
    <row r="388" spans="1:4" x14ac:dyDescent="0.2">
      <c r="A388" s="13" t="s">
        <v>288</v>
      </c>
      <c r="B388" s="14"/>
      <c r="C388" s="14"/>
      <c r="D388" s="32">
        <f t="shared" si="5"/>
        <v>0</v>
      </c>
    </row>
    <row r="389" spans="1:4" x14ac:dyDescent="0.2">
      <c r="A389" s="11" t="s">
        <v>289</v>
      </c>
      <c r="B389" s="11">
        <f>B388+B387+B386+B385+B384</f>
        <v>0</v>
      </c>
      <c r="C389" s="11">
        <f>C388+C387+C386+C385+C384</f>
        <v>0</v>
      </c>
      <c r="D389" s="32">
        <f t="shared" ref="D389:D393" si="6">+C389-B389</f>
        <v>0</v>
      </c>
    </row>
    <row r="390" spans="1:4" x14ac:dyDescent="0.2">
      <c r="A390" s="11" t="s">
        <v>290</v>
      </c>
      <c r="B390" s="14"/>
      <c r="C390" s="14"/>
      <c r="D390" s="32">
        <f t="shared" si="6"/>
        <v>0</v>
      </c>
    </row>
    <row r="391" spans="1:4" x14ac:dyDescent="0.2">
      <c r="A391" s="11" t="s">
        <v>291</v>
      </c>
      <c r="B391" s="11">
        <f>B381+B382+B383+B389+B390</f>
        <v>0</v>
      </c>
      <c r="C391" s="11">
        <f>C381+C382+C383+C389+C390</f>
        <v>0</v>
      </c>
      <c r="D391" s="32">
        <f t="shared" si="6"/>
        <v>0</v>
      </c>
    </row>
    <row r="392" spans="1:4" x14ac:dyDescent="0.2">
      <c r="A392" s="11" t="s">
        <v>292</v>
      </c>
      <c r="B392" s="14"/>
      <c r="C392" s="14"/>
      <c r="D392" s="32">
        <f t="shared" si="6"/>
        <v>0</v>
      </c>
    </row>
    <row r="393" spans="1:4" ht="15" x14ac:dyDescent="0.2">
      <c r="A393" s="7" t="s">
        <v>293</v>
      </c>
      <c r="B393" s="7"/>
      <c r="C393" s="7"/>
      <c r="D393" s="32">
        <f t="shared" si="6"/>
        <v>0</v>
      </c>
    </row>
    <row r="394" spans="1:4" ht="25.5" x14ac:dyDescent="0.2">
      <c r="A394" s="13" t="s">
        <v>294</v>
      </c>
      <c r="B394" s="14" t="s">
        <v>295</v>
      </c>
      <c r="C394" s="14" t="s">
        <v>295</v>
      </c>
    </row>
    <row r="395" spans="1:4" ht="25.5" x14ac:dyDescent="0.2">
      <c r="A395" s="13" t="s">
        <v>296</v>
      </c>
      <c r="B395" s="14" t="s">
        <v>295</v>
      </c>
      <c r="C395" s="14" t="s">
        <v>295</v>
      </c>
    </row>
    <row r="396" spans="1:4" x14ac:dyDescent="0.2">
      <c r="A396" s="13" t="s">
        <v>297</v>
      </c>
      <c r="B396" s="14" t="s">
        <v>295</v>
      </c>
      <c r="C396" s="14" t="s">
        <v>295</v>
      </c>
    </row>
    <row r="397" spans="1:4" x14ac:dyDescent="0.2">
      <c r="A397" s="13" t="s">
        <v>298</v>
      </c>
      <c r="B397" s="14" t="s">
        <v>295</v>
      </c>
      <c r="C397" s="14" t="s">
        <v>295</v>
      </c>
    </row>
    <row r="398" spans="1:4" ht="25.5" x14ac:dyDescent="0.2">
      <c r="A398" s="13" t="s">
        <v>299</v>
      </c>
      <c r="B398" s="14" t="s">
        <v>295</v>
      </c>
      <c r="C398" s="14" t="s">
        <v>295</v>
      </c>
    </row>
    <row r="399" spans="1:4" x14ac:dyDescent="0.2">
      <c r="A399" s="13" t="s">
        <v>300</v>
      </c>
      <c r="B399" s="14" t="s">
        <v>295</v>
      </c>
      <c r="C399" s="14" t="s">
        <v>295</v>
      </c>
    </row>
    <row r="400" spans="1:4" ht="25.5" x14ac:dyDescent="0.2">
      <c r="A400" s="13" t="s">
        <v>301</v>
      </c>
      <c r="B400" s="14" t="s">
        <v>295</v>
      </c>
      <c r="C400" s="14" t="s">
        <v>295</v>
      </c>
    </row>
    <row r="401" spans="1:3" ht="25.5" x14ac:dyDescent="0.2">
      <c r="A401" s="13" t="s">
        <v>302</v>
      </c>
      <c r="B401" s="14" t="s">
        <v>295</v>
      </c>
      <c r="C401" s="14" t="s">
        <v>295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C0F5E-71E4-4ECE-AE81-64B28C03AA9A}">
  <dimension ref="A1:E19"/>
  <sheetViews>
    <sheetView topLeftCell="A7" workbookViewId="0">
      <selection activeCell="E13" sqref="E13"/>
    </sheetView>
  </sheetViews>
  <sheetFormatPr defaultRowHeight="15" x14ac:dyDescent="0.25"/>
  <cols>
    <col min="1" max="1" width="38" customWidth="1"/>
    <col min="2" max="2" width="35.28515625" customWidth="1"/>
    <col min="3" max="3" width="43.5703125" customWidth="1"/>
    <col min="4" max="4" width="17.28515625" customWidth="1"/>
    <col min="5" max="5" width="63.42578125" customWidth="1"/>
  </cols>
  <sheetData>
    <row r="1" spans="1:5" x14ac:dyDescent="0.25">
      <c r="A1" s="60" t="s">
        <v>326</v>
      </c>
    </row>
    <row r="2" spans="1:5" ht="15.75" thickBot="1" x14ac:dyDescent="0.3">
      <c r="A2" s="60"/>
    </row>
    <row r="3" spans="1:5" x14ac:dyDescent="0.25">
      <c r="A3" s="66" t="s">
        <v>323</v>
      </c>
      <c r="B3" s="67"/>
      <c r="C3" s="67"/>
      <c r="D3" s="68"/>
    </row>
    <row r="4" spans="1:5" x14ac:dyDescent="0.25">
      <c r="A4" s="49"/>
      <c r="B4" s="55" t="s">
        <v>317</v>
      </c>
      <c r="C4" s="55" t="s">
        <v>318</v>
      </c>
      <c r="D4" s="56" t="s">
        <v>314</v>
      </c>
    </row>
    <row r="5" spans="1:5" x14ac:dyDescent="0.25">
      <c r="A5" s="49"/>
      <c r="B5" s="59" t="s">
        <v>308</v>
      </c>
      <c r="C5" s="59" t="s">
        <v>309</v>
      </c>
      <c r="D5" s="59" t="s">
        <v>322</v>
      </c>
    </row>
    <row r="6" spans="1:5" x14ac:dyDescent="0.25">
      <c r="A6" s="52" t="s">
        <v>319</v>
      </c>
      <c r="B6" s="51">
        <v>185602.3</v>
      </c>
      <c r="C6" s="51">
        <v>151198.29</v>
      </c>
      <c r="D6" s="64">
        <f>+B6-C6</f>
        <v>34404.00999999998</v>
      </c>
      <c r="E6" s="50" t="s">
        <v>328</v>
      </c>
    </row>
    <row r="7" spans="1:5" x14ac:dyDescent="0.25">
      <c r="A7" s="52" t="s">
        <v>320</v>
      </c>
      <c r="B7" s="51">
        <v>169124.62</v>
      </c>
      <c r="C7" s="51">
        <v>134720.60999999999</v>
      </c>
      <c r="D7" s="64">
        <f t="shared" ref="D7:D8" si="0">+B7-C7</f>
        <v>34404.010000000009</v>
      </c>
      <c r="E7" s="50" t="s">
        <v>329</v>
      </c>
    </row>
    <row r="8" spans="1:5" ht="15.75" thickBot="1" x14ac:dyDescent="0.3">
      <c r="A8" s="53" t="s">
        <v>321</v>
      </c>
      <c r="B8" s="54">
        <v>188170.63</v>
      </c>
      <c r="C8" s="54">
        <v>187202.83</v>
      </c>
      <c r="D8" s="65">
        <f t="shared" si="0"/>
        <v>967.80000000001746</v>
      </c>
      <c r="E8" s="50" t="s">
        <v>327</v>
      </c>
    </row>
    <row r="10" spans="1:5" ht="15.75" thickBot="1" x14ac:dyDescent="0.3"/>
    <row r="11" spans="1:5" ht="15.75" thickBot="1" x14ac:dyDescent="0.3">
      <c r="A11" s="42"/>
      <c r="B11" s="43" t="s">
        <v>324</v>
      </c>
      <c r="C11" s="57" t="s">
        <v>325</v>
      </c>
      <c r="D11" s="58" t="s">
        <v>314</v>
      </c>
      <c r="E11" s="58" t="s">
        <v>315</v>
      </c>
    </row>
    <row r="12" spans="1:5" ht="63.75" x14ac:dyDescent="0.25">
      <c r="A12" s="44" t="s">
        <v>12</v>
      </c>
      <c r="B12" s="45">
        <v>93727</v>
      </c>
      <c r="C12" s="45">
        <v>93737</v>
      </c>
      <c r="D12" s="46">
        <f t="shared" ref="D12:D13" si="1">+C12-B12</f>
        <v>10</v>
      </c>
      <c r="E12" s="47" t="s">
        <v>334</v>
      </c>
    </row>
    <row r="13" spans="1:5" ht="155.25" customHeight="1" x14ac:dyDescent="0.25">
      <c r="A13" s="13" t="s">
        <v>146</v>
      </c>
      <c r="B13" s="14">
        <v>293748.17</v>
      </c>
      <c r="C13" s="14">
        <v>328142.09999999998</v>
      </c>
      <c r="D13" s="48">
        <f t="shared" si="1"/>
        <v>34393.929999999993</v>
      </c>
      <c r="E13" s="63" t="s">
        <v>333</v>
      </c>
    </row>
    <row r="14" spans="1:5" x14ac:dyDescent="0.25">
      <c r="C14" s="50" t="s">
        <v>316</v>
      </c>
      <c r="D14" s="61">
        <f>SUM(D12:D13)</f>
        <v>34403.929999999993</v>
      </c>
    </row>
    <row r="15" spans="1:5" x14ac:dyDescent="0.25">
      <c r="C15" s="50" t="s">
        <v>330</v>
      </c>
      <c r="D15" s="51">
        <v>34404</v>
      </c>
    </row>
    <row r="17" spans="3:4" x14ac:dyDescent="0.25">
      <c r="C17" s="50" t="s">
        <v>332</v>
      </c>
      <c r="D17" s="61">
        <f>+D7</f>
        <v>34404.010000000009</v>
      </c>
    </row>
    <row r="18" spans="3:4" x14ac:dyDescent="0.25">
      <c r="C18" s="50" t="s">
        <v>330</v>
      </c>
      <c r="D18" s="61">
        <f>+D15</f>
        <v>34404</v>
      </c>
    </row>
    <row r="19" spans="3:4" x14ac:dyDescent="0.25">
      <c r="C19" s="50" t="s">
        <v>331</v>
      </c>
      <c r="D19" s="62">
        <f>+D18-D17</f>
        <v>-1.0000000009313226E-2</v>
      </c>
    </row>
  </sheetData>
  <mergeCells count="1">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tab. QCDC Rend. 2021-anno 2019</vt:lpstr>
      <vt:lpstr>spiegazione differenze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studio</dc:creator>
  <cp:lastModifiedBy>Fiorella</cp:lastModifiedBy>
  <dcterms:created xsi:type="dcterms:W3CDTF">2023-05-17T18:06:42Z</dcterms:created>
  <dcterms:modified xsi:type="dcterms:W3CDTF">2023-05-19T06:42:02Z</dcterms:modified>
</cp:coreProperties>
</file>